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https://tvision-my.sharepoint.com/personal/awilliams_tvisiontech_co_uk/Documents/Documents/Blogs/"/>
    </mc:Choice>
  </mc:AlternateContent>
  <xr:revisionPtr revIDLastSave="0" documentId="8_{F8DA8A7D-BDE8-41B2-9F84-A3C2A2097FD8}" xr6:coauthVersionLast="36" xr6:coauthVersionMax="36" xr10:uidLastSave="{00000000-0000-0000-0000-000000000000}"/>
  <workbookProtection workbookAlgorithmName="SHA-512" workbookHashValue="xOy/QNJtTSSfnS3g5EkQt2Bv90XrkHoGgaYBOZUaTCiQlxBZMh/8owAKqPfP8E0Yma5EK97P+wEU7WV9nLF45A==" workbookSaltValue="Y4oRY+eDCd6ak9lztg6QGw==" workbookSpinCount="100000" lockStructure="1"/>
  <bookViews>
    <workbookView xWindow="-25020" yWindow="3465" windowWidth="21630" windowHeight="11250" tabRatio="690" activeTab="1" xr2:uid="{00000000-000D-0000-FFFF-FFFF00000000}"/>
  </bookViews>
  <sheets>
    <sheet name="Order Form - Perpetual" sheetId="34" r:id="rId1"/>
    <sheet name="Order Form - Subscription" sheetId="35" r:id="rId2"/>
    <sheet name="Order Form - SaaS" sheetId="36" r:id="rId3"/>
    <sheet name="License Setup" sheetId="37" r:id="rId4"/>
    <sheet name="Setup" sheetId="38" state="hidden" r:id="rId5"/>
    <sheet name="Prices" sheetId="33" state="hidden" r:id="rId6"/>
    <sheet name="Sheet1" sheetId="15" state="veryHidden" r:id="rId7"/>
    <sheet name="Sheet2" sheetId="16" state="veryHidden" r:id="rId8"/>
    <sheet name="Sheet3" sheetId="17" state="veryHidden" r:id="rId9"/>
    <sheet name="Sheet4" sheetId="18" state="veryHidden" r:id="rId10"/>
    <sheet name="Sheet5" sheetId="19" state="veryHidden" r:id="rId11"/>
    <sheet name="Sheet6" sheetId="20" state="veryHidden" r:id="rId12"/>
    <sheet name="Sheet13" sheetId="27" state="veryHidden" r:id="rId13"/>
    <sheet name="Sheet14" sheetId="28" state="veryHidden" r:id="rId14"/>
    <sheet name="Sheet15" sheetId="29" state="veryHidden" r:id="rId15"/>
  </sheets>
  <definedNames>
    <definedName name="_xlnm.Print_Area" localSheetId="3">'License Setup'!$B$3:$K$42</definedName>
    <definedName name="_xlnm.Print_Area" localSheetId="5">Prices!$D$1:$H$193</definedName>
    <definedName name="_xlnm.Print_Titles" localSheetId="5">Prices!$1:$6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5" l="1"/>
  <c r="H5" i="34"/>
  <c r="I5" i="36"/>
  <c r="S8" i="34" l="1"/>
  <c r="O65" i="36" l="1"/>
  <c r="N70" i="35"/>
  <c r="N69" i="34"/>
  <c r="T27" i="36" l="1"/>
  <c r="T28" i="36"/>
  <c r="M89" i="35" l="1"/>
  <c r="N67" i="34"/>
  <c r="K23" i="35"/>
  <c r="N84" i="36"/>
  <c r="M88" i="34"/>
  <c r="O89" i="36"/>
  <c r="O88" i="36"/>
  <c r="O63" i="36"/>
  <c r="N94" i="35"/>
  <c r="N93" i="35"/>
  <c r="N68" i="35"/>
  <c r="N95" i="34"/>
  <c r="N92" i="34"/>
  <c r="N65" i="34"/>
  <c r="S10" i="35"/>
  <c r="S9" i="35" s="1"/>
  <c r="H3" i="35" s="1"/>
  <c r="T10" i="36"/>
  <c r="G84" i="36"/>
  <c r="J84" i="36" s="1"/>
  <c r="L23" i="36"/>
  <c r="F89" i="35"/>
  <c r="I89" i="35" s="1"/>
  <c r="F88" i="34"/>
  <c r="I88" i="34" s="1"/>
  <c r="Q27" i="36" l="1"/>
  <c r="Q28" i="36" s="1"/>
  <c r="L27" i="36"/>
  <c r="K89" i="35"/>
  <c r="E89" i="35" s="1"/>
  <c r="H89" i="35" s="1"/>
  <c r="K59" i="35"/>
  <c r="M59" i="35" s="1"/>
  <c r="K58" i="35"/>
  <c r="M58" i="35" s="1"/>
  <c r="L56" i="36"/>
  <c r="N56" i="36" s="1"/>
  <c r="L57" i="36"/>
  <c r="N57" i="36" s="1"/>
  <c r="T9" i="36"/>
  <c r="I3" i="36" s="1"/>
  <c r="L60" i="36"/>
  <c r="K38" i="35"/>
  <c r="K52" i="35"/>
  <c r="K90" i="35"/>
  <c r="K39" i="35"/>
  <c r="K55" i="35"/>
  <c r="K62" i="35"/>
  <c r="K41" i="35"/>
  <c r="K65" i="35"/>
  <c r="K45" i="35"/>
  <c r="K40" i="35"/>
  <c r="K44" i="35"/>
  <c r="K76" i="35"/>
  <c r="M76" i="35" s="1"/>
  <c r="K77" i="35"/>
  <c r="K46" i="35"/>
  <c r="K80" i="35"/>
  <c r="K33" i="35"/>
  <c r="K47" i="35"/>
  <c r="K81" i="35"/>
  <c r="K27" i="35"/>
  <c r="M27" i="35" s="1"/>
  <c r="K30" i="35"/>
  <c r="K34" i="35"/>
  <c r="K48" i="35"/>
  <c r="K82" i="35"/>
  <c r="K35" i="35"/>
  <c r="K49" i="35"/>
  <c r="K85" i="35"/>
  <c r="K36" i="35"/>
  <c r="K50" i="35"/>
  <c r="K86" i="35"/>
  <c r="K37" i="35"/>
  <c r="K51" i="35"/>
  <c r="L28" i="36"/>
  <c r="L32" i="36"/>
  <c r="N32" i="36" s="1"/>
  <c r="L33" i="36"/>
  <c r="N33" i="36" s="1"/>
  <c r="L85" i="36"/>
  <c r="L50" i="36"/>
  <c r="N50" i="36" s="1"/>
  <c r="L45" i="36"/>
  <c r="N45" i="36" s="1"/>
  <c r="L84" i="36"/>
  <c r="F84" i="36" s="1"/>
  <c r="I84" i="36" s="1"/>
  <c r="L48" i="36"/>
  <c r="N48" i="36" s="1"/>
  <c r="L35" i="36"/>
  <c r="N35" i="36" s="1"/>
  <c r="L36" i="36"/>
  <c r="N36" i="36" s="1"/>
  <c r="L37" i="36"/>
  <c r="N37" i="36" s="1"/>
  <c r="L53" i="36"/>
  <c r="N53" i="36" s="1"/>
  <c r="L81" i="36"/>
  <c r="L34" i="36"/>
  <c r="N34" i="36" s="1"/>
  <c r="L49" i="36"/>
  <c r="N49" i="36" s="1"/>
  <c r="L38" i="36"/>
  <c r="N38" i="36" s="1"/>
  <c r="L71" i="36"/>
  <c r="N71" i="36" s="1"/>
  <c r="L31" i="36"/>
  <c r="N31" i="36" s="1"/>
  <c r="L46" i="36"/>
  <c r="N46" i="36" s="1"/>
  <c r="L39" i="36"/>
  <c r="N39" i="36" s="1"/>
  <c r="L72" i="36"/>
  <c r="L42" i="36"/>
  <c r="N42" i="36" s="1"/>
  <c r="L75" i="36"/>
  <c r="L80" i="36"/>
  <c r="L47" i="36"/>
  <c r="N47" i="36" s="1"/>
  <c r="L43" i="36"/>
  <c r="N43" i="36" s="1"/>
  <c r="L76" i="36"/>
  <c r="L44" i="36"/>
  <c r="N44" i="36" s="1"/>
  <c r="L77" i="36"/>
  <c r="I6" i="36" l="1"/>
  <c r="R27" i="36"/>
  <c r="P27" i="36" s="1"/>
  <c r="S27" i="36" s="1"/>
  <c r="P28" i="36"/>
  <c r="S28" i="36" s="1"/>
  <c r="O60" i="36"/>
  <c r="N60" i="36"/>
  <c r="N28" i="36"/>
  <c r="M65" i="35"/>
  <c r="N65" i="35"/>
  <c r="N27" i="36"/>
  <c r="N63" i="36" l="1"/>
  <c r="N85" i="36"/>
  <c r="N81" i="36"/>
  <c r="N80" i="36"/>
  <c r="N77" i="36"/>
  <c r="N76" i="36"/>
  <c r="N75" i="36"/>
  <c r="N72" i="36"/>
  <c r="M90" i="35"/>
  <c r="M86" i="35"/>
  <c r="M85" i="35"/>
  <c r="M82" i="35"/>
  <c r="M81" i="35"/>
  <c r="M80" i="35"/>
  <c r="M77" i="35"/>
  <c r="M62" i="35"/>
  <c r="M55" i="35"/>
  <c r="M52" i="35"/>
  <c r="M51" i="35"/>
  <c r="M50" i="35"/>
  <c r="M49" i="35"/>
  <c r="M48" i="35"/>
  <c r="M47" i="35"/>
  <c r="M46" i="35"/>
  <c r="M45" i="35"/>
  <c r="M44" i="35"/>
  <c r="M41" i="35"/>
  <c r="M40" i="35"/>
  <c r="M39" i="35"/>
  <c r="M38" i="35"/>
  <c r="M37" i="35"/>
  <c r="M36" i="35"/>
  <c r="M35" i="35"/>
  <c r="M34" i="35"/>
  <c r="M33" i="35"/>
  <c r="M30" i="35"/>
  <c r="N65" i="36" l="1"/>
  <c r="M68" i="35"/>
  <c r="M70" i="35" s="1"/>
  <c r="M94" i="35" s="1"/>
  <c r="D5" i="35"/>
  <c r="D7" i="35"/>
  <c r="E7" i="36"/>
  <c r="E5" i="36"/>
  <c r="D5" i="34"/>
  <c r="N88" i="36" l="1"/>
  <c r="N89" i="36"/>
  <c r="M93" i="35"/>
  <c r="K57" i="34"/>
  <c r="M57" i="34" s="1"/>
  <c r="K56" i="34"/>
  <c r="M56" i="34" s="1"/>
  <c r="K67" i="34"/>
  <c r="K63" i="34"/>
  <c r="N63" i="34" s="1"/>
  <c r="S7" i="34"/>
  <c r="H3" i="34" s="1"/>
  <c r="K80" i="34"/>
  <c r="M80" i="34" s="1"/>
  <c r="K47" i="34"/>
  <c r="M47" i="34" s="1"/>
  <c r="K33" i="34"/>
  <c r="M33" i="34" s="1"/>
  <c r="K79" i="34"/>
  <c r="M79" i="34" s="1"/>
  <c r="K46" i="34"/>
  <c r="M46" i="34" s="1"/>
  <c r="K32" i="34"/>
  <c r="M32" i="34" s="1"/>
  <c r="K76" i="34"/>
  <c r="M76" i="34" s="1"/>
  <c r="K45" i="34"/>
  <c r="M45" i="34" s="1"/>
  <c r="K31" i="34"/>
  <c r="M31" i="34" s="1"/>
  <c r="K81" i="34"/>
  <c r="M81" i="34" s="1"/>
  <c r="K75" i="34"/>
  <c r="M75" i="34" s="1"/>
  <c r="K44" i="34"/>
  <c r="M44" i="34" s="1"/>
  <c r="K28" i="34"/>
  <c r="M28" i="34" s="1"/>
  <c r="K43" i="34"/>
  <c r="M43" i="34" s="1"/>
  <c r="K25" i="34"/>
  <c r="M25" i="34" s="1"/>
  <c r="K88" i="34"/>
  <c r="K42" i="34"/>
  <c r="M42" i="34" s="1"/>
  <c r="K37" i="34"/>
  <c r="M37" i="34" s="1"/>
  <c r="K34" i="34"/>
  <c r="M34" i="34" s="1"/>
  <c r="K39" i="34"/>
  <c r="M39" i="34" s="1"/>
  <c r="K53" i="34"/>
  <c r="M53" i="34" s="1"/>
  <c r="K89" i="34"/>
  <c r="M89" i="34" s="1"/>
  <c r="K60" i="34"/>
  <c r="M60" i="34" s="1"/>
  <c r="K38" i="34"/>
  <c r="M38" i="34" s="1"/>
  <c r="K48" i="34"/>
  <c r="M48" i="34" s="1"/>
  <c r="K85" i="34"/>
  <c r="M85" i="34" s="1"/>
  <c r="K50" i="34"/>
  <c r="M50" i="34" s="1"/>
  <c r="K36" i="34"/>
  <c r="M36" i="34" s="1"/>
  <c r="K84" i="34"/>
  <c r="M84" i="34" s="1"/>
  <c r="K49" i="34"/>
  <c r="M49" i="34" s="1"/>
  <c r="K35" i="34"/>
  <c r="M35" i="34" s="1"/>
  <c r="M92" i="34" l="1"/>
  <c r="M63" i="34"/>
  <c r="M65" i="34" s="1"/>
  <c r="E88" i="34"/>
  <c r="H88" i="34" s="1"/>
  <c r="M67" i="34" l="1"/>
  <c r="M69" i="34" s="1"/>
  <c r="M95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Natalya Kuntenkova</author>
  </authors>
  <commentList>
    <comment ref="R142" authorId="0" shapeId="0" xr:uid="{9ADBA981-2A08-48BF-95C8-7C65EE13CCD3}">
      <text>
        <r>
          <rPr>
            <b/>
            <sz val="10"/>
            <color indexed="81"/>
            <rFont val="Tahoma"/>
            <family val="2"/>
          </rPr>
          <t>Natalya Kuntenkova:</t>
        </r>
        <r>
          <rPr>
            <sz val="10"/>
            <color indexed="81"/>
            <rFont val="Tahoma"/>
            <family val="2"/>
          </rPr>
          <t xml:space="preserve">
Located in PB Entries</t>
        </r>
      </text>
    </comment>
  </commentList>
</comments>
</file>

<file path=xl/sharedStrings.xml><?xml version="1.0" encoding="utf-8"?>
<sst xmlns="http://schemas.openxmlformats.org/spreadsheetml/2006/main" count="2696" uniqueCount="589">
  <si>
    <t>Auto+Hide+Values+Formulas=Sheet14,Sheet3,Sheet4</t>
  </si>
  <si>
    <t>SMB ORDER FORM - NAV, GP, D365 BC</t>
  </si>
  <si>
    <t>Order Form for Region:</t>
  </si>
  <si>
    <t>NA</t>
  </si>
  <si>
    <t>Select from pulldown</t>
  </si>
  <si>
    <t>Currency:</t>
  </si>
  <si>
    <t>USD</t>
  </si>
  <si>
    <t>*Available currencies:</t>
  </si>
  <si>
    <t>Order Date</t>
  </si>
  <si>
    <t>Valid Until</t>
  </si>
  <si>
    <t>Version:</t>
  </si>
  <si>
    <t>SMB:</t>
  </si>
  <si>
    <t>End User Details</t>
  </si>
  <si>
    <t>Partner / VAR Info</t>
  </si>
  <si>
    <t>Company Name</t>
  </si>
  <si>
    <t>Partner Name</t>
  </si>
  <si>
    <t>Address</t>
  </si>
  <si>
    <t>Contact/ Email</t>
  </si>
  <si>
    <t>City/State/Code</t>
  </si>
  <si>
    <t>Installation by Partner?</t>
  </si>
  <si>
    <t xml:space="preserve"> Select from pulldown</t>
  </si>
  <si>
    <t>Primary Contact Name</t>
  </si>
  <si>
    <t>Billing Details</t>
  </si>
  <si>
    <t>E-mail</t>
  </si>
  <si>
    <t>Notes:</t>
  </si>
  <si>
    <t>Phone</t>
  </si>
  <si>
    <t>Database Type</t>
  </si>
  <si>
    <t xml:space="preserve">     Select from pulldown</t>
  </si>
  <si>
    <t>*add additional connectors and designers via 'License Setup' Tab</t>
  </si>
  <si>
    <t>Perpetual License</t>
  </si>
  <si>
    <t>Items</t>
  </si>
  <si>
    <t>Inclusions</t>
  </si>
  <si>
    <t>Purchase Unit Price</t>
  </si>
  <si>
    <t>Quantity</t>
  </si>
  <si>
    <t>Amount</t>
  </si>
  <si>
    <t>Jet Reports Foundation Package</t>
  </si>
  <si>
    <t>PRO1001</t>
  </si>
  <si>
    <t>Jet Reports Foundation</t>
  </si>
  <si>
    <t>(1 Connector, 1 Designer, 5 Viewers, Jet Hub)</t>
  </si>
  <si>
    <t>Removed by PM</t>
  </si>
  <si>
    <t>PRO1002</t>
  </si>
  <si>
    <t>PRO1003</t>
  </si>
  <si>
    <t>Jet Analytics Foundation Package</t>
  </si>
  <si>
    <t xml:space="preserve">Jet Analytics Foundation </t>
  </si>
  <si>
    <t>(1 Connector, 1 Data Manager, 1 Designer, 5 Viewers, Jet Hub)</t>
  </si>
  <si>
    <t>Add-On Viewers</t>
  </si>
  <si>
    <t>ENT1000</t>
  </si>
  <si>
    <t>(Available for use with Jet Reports or Jet Analytics)</t>
  </si>
  <si>
    <t>ENT1001</t>
  </si>
  <si>
    <t>ENT1002</t>
  </si>
  <si>
    <t>ENT4000</t>
  </si>
  <si>
    <t>ENT4001</t>
  </si>
  <si>
    <t>ENT4002</t>
  </si>
  <si>
    <t>BUD1000</t>
  </si>
  <si>
    <t>Add-On Designers</t>
  </si>
  <si>
    <t>ENT5000</t>
  </si>
  <si>
    <t>ENT5001</t>
  </si>
  <si>
    <t>ENT5002</t>
  </si>
  <si>
    <t>VIEWER</t>
  </si>
  <si>
    <t>Add-On Connectors</t>
  </si>
  <si>
    <t>Connector</t>
  </si>
  <si>
    <t>Add-On Server</t>
  </si>
  <si>
    <t>Server (Production)</t>
  </si>
  <si>
    <t>Server (Development)</t>
  </si>
  <si>
    <t>Analytics Component</t>
  </si>
  <si>
    <t xml:space="preserve">Analytics Component </t>
  </si>
  <si>
    <t>(Used to upgrade Jet Reports customers to Jet Analytics)</t>
  </si>
  <si>
    <t>LS Retail Cubes</t>
  </si>
  <si>
    <t>(Pre-built for LS Retail. Covers wholesale and retail sales)</t>
  </si>
  <si>
    <t>Software</t>
  </si>
  <si>
    <t>Annual Enhancement Program (AEP)</t>
  </si>
  <si>
    <r>
      <t xml:space="preserve">Minimum 1 year annual update required on </t>
    </r>
    <r>
      <rPr>
        <b/>
        <sz val="11"/>
        <color theme="1"/>
        <rFont val="Calibri"/>
        <family val="2"/>
        <scheme val="minor"/>
      </rPr>
      <t>all new orders</t>
    </r>
    <r>
      <rPr>
        <sz val="11"/>
        <color theme="1"/>
        <rFont val="Calibri"/>
        <family val="2"/>
        <scheme val="minor"/>
      </rPr>
      <t>, based on retail price</t>
    </r>
  </si>
  <si>
    <t>AEP</t>
  </si>
  <si>
    <r>
      <rPr>
        <b/>
        <i/>
        <sz val="11"/>
        <color theme="1"/>
        <rFont val="Calibri"/>
        <family val="2"/>
        <scheme val="minor"/>
      </rPr>
      <t>For add-on orders (existing customers only)</t>
    </r>
    <r>
      <rPr>
        <i/>
        <sz val="11"/>
        <color theme="1"/>
        <rFont val="Calibri"/>
        <family val="2"/>
        <scheme val="minor"/>
      </rPr>
      <t>, indicate the number of months remaining on contract for prorated maintenance amount</t>
    </r>
  </si>
  <si>
    <t>months</t>
  </si>
  <si>
    <t>Training and Services</t>
  </si>
  <si>
    <r>
      <t>Consulting Services</t>
    </r>
    <r>
      <rPr>
        <b/>
        <u/>
        <vertAlign val="superscript"/>
        <sz val="11"/>
        <color theme="1"/>
        <rFont val="Calibri"/>
        <family val="2"/>
        <scheme val="minor"/>
      </rPr>
      <t>1</t>
    </r>
  </si>
  <si>
    <t>Hourly Service -1 Hour (each)</t>
  </si>
  <si>
    <t>Hourly Service - 10 pack</t>
  </si>
  <si>
    <t>Installation Services</t>
  </si>
  <si>
    <t>Jet Analytics Installation and Configuration</t>
  </si>
  <si>
    <t>Jet Analytics New Installation and Configuration</t>
  </si>
  <si>
    <t>Jet Reports Installation</t>
  </si>
  <si>
    <t>Jet Reports New Installation (2 hours)</t>
  </si>
  <si>
    <t>Jet New Customer Jet Analytics Foundation Bundle</t>
  </si>
  <si>
    <t>New Customer Jet Analytics Foundation Bundle-Installation, Configuration, and Training</t>
  </si>
  <si>
    <t>Jet Reports Designer Training</t>
  </si>
  <si>
    <t>Designer Training - Online</t>
  </si>
  <si>
    <t>(9 hours, module based, recommended 1-5 people via webinar)</t>
  </si>
  <si>
    <t>Designer Training Report Writing Workshop - Online</t>
  </si>
  <si>
    <t>(3-days, expenses including travel, per diem, lodging etc. paid by client)</t>
  </si>
  <si>
    <t>Jet Analytics Administrator Training</t>
  </si>
  <si>
    <t>Jet Data Manager Training (Remote)</t>
  </si>
  <si>
    <t>(Five 4-hours sessions,</t>
  </si>
  <si>
    <t>per person,</t>
  </si>
  <si>
    <t>per person for 2+)</t>
  </si>
  <si>
    <t>Jet Data Manager Training (Onsite)</t>
  </si>
  <si>
    <t>Training Total</t>
  </si>
  <si>
    <t>Total Quote</t>
  </si>
  <si>
    <t>*All consulting services require a Master Service Agreement (MSA) to be signed before service can be performed.</t>
  </si>
  <si>
    <t>**Travel Policy must be signed and returned to Jet Global prior to date of scheduled onsite.</t>
  </si>
  <si>
    <t>***All Services Expire within 1 year unless otherwise agreed upon in writing.</t>
  </si>
  <si>
    <t>Billing Cycle:</t>
  </si>
  <si>
    <t>YEAR</t>
  </si>
  <si>
    <t>Charge Card on File?</t>
  </si>
  <si>
    <t>Subscription Price</t>
  </si>
  <si>
    <t>Software Total</t>
  </si>
  <si>
    <r>
      <rPr>
        <b/>
        <i/>
        <sz val="11"/>
        <color theme="1"/>
        <rFont val="Calibri"/>
        <family val="2"/>
        <scheme val="minor"/>
      </rPr>
      <t>For add-on orders (existing customers only)</t>
    </r>
    <r>
      <rPr>
        <i/>
        <sz val="11"/>
        <color theme="1"/>
        <rFont val="Calibri"/>
        <family val="2"/>
        <scheme val="minor"/>
      </rPr>
      <t>, indicate the number of months remaining on contract for prorated subscription amount</t>
    </r>
  </si>
  <si>
    <t>Retail Total Due Now</t>
  </si>
  <si>
    <t>Retail Total Due Next Billing Cycle</t>
  </si>
  <si>
    <t>SMB SAAS ORDER FORM - NAV, GP, D365 BC</t>
  </si>
  <si>
    <t>SaaS Price</t>
  </si>
  <si>
    <t>Jet Analytics Cloud Foundation Package</t>
  </si>
  <si>
    <t>Licenses</t>
  </si>
  <si>
    <t>Hosting*</t>
  </si>
  <si>
    <t>Services</t>
  </si>
  <si>
    <t>Total Price</t>
  </si>
  <si>
    <t>Jet Analytics Cloud Foundation w/services</t>
  </si>
  <si>
    <t>(1 Connector, 1 Data Manager, 1 Designer, 5 Viewers, Jet Hub), Azure in-region hosting, 2 software upgrades/year</t>
  </si>
  <si>
    <t>Package includes:</t>
  </si>
  <si>
    <t xml:space="preserve">Jet Analytics Cloud Foundation </t>
  </si>
  <si>
    <t>Upgrade services performed by Partner</t>
  </si>
  <si>
    <t>(1 Connector, 1 Data Manager, 1 Designer, 5 Viewers, Jet Hub), Azure in-region hosting</t>
  </si>
  <si>
    <t>-</t>
  </si>
  <si>
    <r>
      <rPr>
        <b/>
        <i/>
        <sz val="11"/>
        <color rgb="FF0070C0"/>
        <rFont val="Calibri"/>
        <family val="2"/>
        <scheme val="minor"/>
      </rPr>
      <t>*</t>
    </r>
    <r>
      <rPr>
        <b/>
        <i/>
        <u/>
        <sz val="11"/>
        <color rgb="FF0070C0"/>
        <rFont val="Calibri"/>
        <family val="2"/>
        <scheme val="minor"/>
      </rPr>
      <t>Please note:</t>
    </r>
    <r>
      <rPr>
        <i/>
        <sz val="11"/>
        <color rgb="FF0070C0"/>
        <rFont val="Calibri"/>
        <family val="2"/>
        <scheme val="minor"/>
      </rPr>
      <t xml:space="preserve">  Partner Tier program discounts do not apply to Hosting charges.</t>
    </r>
  </si>
  <si>
    <r>
      <rPr>
        <b/>
        <i/>
        <sz val="11"/>
        <color theme="1"/>
        <rFont val="Calibri"/>
        <family val="2"/>
        <scheme val="minor"/>
      </rPr>
      <t>For add-on orders (existing customers only)</t>
    </r>
    <r>
      <rPr>
        <i/>
        <sz val="11"/>
        <color theme="1"/>
        <rFont val="Calibri"/>
        <family val="2"/>
        <scheme val="minor"/>
      </rPr>
      <t>, indicate the number of months remaining on contract for prorated software SaaS amount</t>
    </r>
  </si>
  <si>
    <t>Auto+Hide</t>
  </si>
  <si>
    <t>License Setup</t>
  </si>
  <si>
    <r>
      <t xml:space="preserve">Please fill in at least one cell in every range below. </t>
    </r>
    <r>
      <rPr>
        <b/>
        <i/>
        <sz val="12"/>
        <color rgb="FF00B0F0"/>
        <rFont val="Calibri"/>
        <family val="2"/>
        <scheme val="minor"/>
      </rPr>
      <t>A minimum of 1 Designer is required to issue the license on new customer orders</t>
    </r>
    <r>
      <rPr>
        <i/>
        <sz val="12"/>
        <color theme="1"/>
        <rFont val="Calibri"/>
        <family val="2"/>
        <scheme val="minor"/>
      </rPr>
      <t xml:space="preserve">. </t>
    </r>
  </si>
  <si>
    <t>Connector Type (i.e. NAV, GP, BC)</t>
  </si>
  <si>
    <r>
      <t xml:space="preserve">REQUIREMENTS FOR JET ANALYTIC CLOUD ACCOUNTS
</t>
    </r>
    <r>
      <rPr>
        <sz val="14"/>
        <color theme="1"/>
        <rFont val="Calibri"/>
        <family val="2"/>
        <scheme val="minor"/>
      </rPr>
      <t xml:space="preserve">Complete the names of people needing access to the Jet Analytics Environment beginning on line 35
</t>
    </r>
    <r>
      <rPr>
        <sz val="14"/>
        <color rgb="FFFF0000"/>
        <rFont val="Calibri"/>
        <family val="2"/>
        <scheme val="minor"/>
      </rPr>
      <t xml:space="preserve">
</t>
    </r>
  </si>
  <si>
    <t>Required</t>
  </si>
  <si>
    <t>Designer Name (First and Last Name)</t>
  </si>
  <si>
    <t>Designer E-Mail Address</t>
  </si>
  <si>
    <t>Domain/Username</t>
  </si>
  <si>
    <t>Cloud Access (First and Last Name)</t>
  </si>
  <si>
    <t>User E-Mail Address</t>
  </si>
  <si>
    <t>Billing Cycle</t>
  </si>
  <si>
    <t>Region</t>
  </si>
  <si>
    <t>Perpetual, Sub</t>
  </si>
  <si>
    <t>SaaS</t>
  </si>
  <si>
    <t>USD, CAD</t>
  </si>
  <si>
    <t>MONTH</t>
  </si>
  <si>
    <t>EMEA</t>
  </si>
  <si>
    <t>EUR, GBP, CHF, DKK</t>
  </si>
  <si>
    <t>EUR, GBP, DKK</t>
  </si>
  <si>
    <t>APAC</t>
  </si>
  <si>
    <t>AUD, NZD, USD</t>
  </si>
  <si>
    <t>Sources</t>
  </si>
  <si>
    <t>SE Asia</t>
  </si>
  <si>
    <t>Microsoft D365 Business Central On Premise</t>
  </si>
  <si>
    <t>Emerging Markets</t>
  </si>
  <si>
    <t>Microsoft D365 Business Central Cloud</t>
  </si>
  <si>
    <t>Microsoft Dynamics NAV</t>
  </si>
  <si>
    <t>Currency</t>
  </si>
  <si>
    <t>2024 X-Rate</t>
  </si>
  <si>
    <t>Microsoft Dynamics GP</t>
  </si>
  <si>
    <t>Microsoft Dynamics SL</t>
  </si>
  <si>
    <t>CAD</t>
  </si>
  <si>
    <t>Microsoft SQL Database</t>
  </si>
  <si>
    <t>EUR</t>
  </si>
  <si>
    <t>Microsoft Access</t>
  </si>
  <si>
    <t>GBP</t>
  </si>
  <si>
    <t>Oracle</t>
  </si>
  <si>
    <t>DKK</t>
  </si>
  <si>
    <t>SAP</t>
  </si>
  <si>
    <t>AUD</t>
  </si>
  <si>
    <t>AccPac</t>
  </si>
  <si>
    <t>NZD</t>
  </si>
  <si>
    <t>Sage</t>
  </si>
  <si>
    <t>CHF</t>
  </si>
  <si>
    <t>Other</t>
  </si>
  <si>
    <t>Billing Options</t>
  </si>
  <si>
    <t>Invoice Partner</t>
  </si>
  <si>
    <t>Invoice End User Directly</t>
  </si>
  <si>
    <t>Invoice Distributor</t>
  </si>
  <si>
    <t>Other (add detail below)</t>
  </si>
  <si>
    <t>Instalation by Partner?</t>
  </si>
  <si>
    <t>Yes</t>
  </si>
  <si>
    <t>No</t>
  </si>
  <si>
    <t>Pricing Data Object</t>
  </si>
  <si>
    <t>Product Code</t>
  </si>
  <si>
    <t>Jet SMB Pricing - 2024</t>
  </si>
  <si>
    <t>NA-USD</t>
  </si>
  <si>
    <t>NA-CAD</t>
  </si>
  <si>
    <t>EMEA-EUR</t>
  </si>
  <si>
    <t>EMEA-GBP</t>
  </si>
  <si>
    <t>EMEA-CHF</t>
  </si>
  <si>
    <t>EMEA-DKK</t>
  </si>
  <si>
    <t>Emerging Markets-USD</t>
  </si>
  <si>
    <t>SE Asia-USD</t>
  </si>
  <si>
    <t>APAC-AUD</t>
  </si>
  <si>
    <t>APAC-NZD</t>
  </si>
  <si>
    <t>APAC-USD</t>
  </si>
  <si>
    <t>Do not use</t>
  </si>
  <si>
    <t>EFFECTIVE DATE</t>
  </si>
  <si>
    <t>&lt;&lt;2024 x-rates</t>
  </si>
  <si>
    <t>Perpetual/Subscription</t>
  </si>
  <si>
    <t>PERPETUAL</t>
  </si>
  <si>
    <t>Removed per Paul, Chad</t>
  </si>
  <si>
    <t>Product Name</t>
  </si>
  <si>
    <t>Qty</t>
  </si>
  <si>
    <t>Bundle Comp.</t>
  </si>
  <si>
    <t>see columns Q to S</t>
  </si>
  <si>
    <t>JET-LIC-ALY-2020CONNSMB</t>
  </si>
  <si>
    <t>Jet Analytics Connector (SMB)</t>
  </si>
  <si>
    <t>JET-LIC-ALY-2020SMBDESIGN</t>
  </si>
  <si>
    <t>Jet Analytics Designer (SMB)</t>
  </si>
  <si>
    <t>PB Entries</t>
  </si>
  <si>
    <t>JET-LIC-ALY-2020SMBVIEWER</t>
  </si>
  <si>
    <t>Jet Analytics Viewer (SMB)</t>
  </si>
  <si>
    <t>(2 codes aligned)</t>
  </si>
  <si>
    <t>JET-LIC-RPT-2020VIEWER</t>
  </si>
  <si>
    <t>JET-LIC-ALY-JDM</t>
  </si>
  <si>
    <t>Discount Sch.</t>
  </si>
  <si>
    <t>- Discount Schedule for:</t>
  </si>
  <si>
    <t>Jet Viewer SMB Perpetual -</t>
  </si>
  <si>
    <t>JET-LIC-RPT-2020DESIGN</t>
  </si>
  <si>
    <t xml:space="preserve">Jet Designer SMB Perpetual - </t>
  </si>
  <si>
    <t>JET-LIC-RPT-2020CONN</t>
  </si>
  <si>
    <t>JET-LIC-ALY-9002</t>
  </si>
  <si>
    <t>JET-LIC-ALY-9003</t>
  </si>
  <si>
    <t>JET-LIC-ALY-SMBCUBES</t>
  </si>
  <si>
    <t>JET-MNT-ALY-ANALYTICSMNT</t>
  </si>
  <si>
    <t>Maintenance/AEP (%)</t>
  </si>
  <si>
    <t>SUBSCRIPTION MONTHLY</t>
  </si>
  <si>
    <t>JET-LIC-RPT-M2M-2020CONN</t>
  </si>
  <si>
    <t>Jet Reports Connector (SMB) - Monthly Sub</t>
  </si>
  <si>
    <t>JET-LIC-RPT-M2M-2020DESIGN</t>
  </si>
  <si>
    <t>Jet Reports Designer (SMB) - Monthly Sub</t>
  </si>
  <si>
    <t>JET-LIC-RPT-M2M-2020VIEWER</t>
  </si>
  <si>
    <t>Jet Reports Viewer (SMB) - Monthly Sub</t>
  </si>
  <si>
    <t>JET-LIC-ALY-M2M-2020CONNSMB</t>
  </si>
  <si>
    <t>Jet Analytics Connector (SMB) - Monthly Sub</t>
  </si>
  <si>
    <t>JET-LIC-ALY-M2M-2020SMBVIEWER</t>
  </si>
  <si>
    <t>JET-LIC-ALY-M2M-2020SMBDESIGN</t>
  </si>
  <si>
    <t>Jet Analytics Designer (SMB) - Monthly Sub</t>
  </si>
  <si>
    <t>Jet Analytics Viewer (SMB) - Monthly Sub</t>
  </si>
  <si>
    <t>JET-LIC-ALY-M2M-JDM</t>
  </si>
  <si>
    <t>Analytics Component - Monthly Sub</t>
  </si>
  <si>
    <t xml:space="preserve">Jet Viewer SMB M2M - </t>
  </si>
  <si>
    <t>Jet Designer SMB M2M -</t>
  </si>
  <si>
    <t>multiple Product Codes</t>
  </si>
  <si>
    <t>JET-LIC-RPT-M2M-GPCONN</t>
  </si>
  <si>
    <t>Jet Reports GP Connector (SMB) - Monthly Sub</t>
  </si>
  <si>
    <t>(5 codes aligned)</t>
  </si>
  <si>
    <t>see columns Q-R</t>
  </si>
  <si>
    <t>JET-LIC-RPT-M2M-BCCONN</t>
  </si>
  <si>
    <t>Jet Reports BC Connector (SMB) - Monthly Sub</t>
  </si>
  <si>
    <t>JET-LIC-RPT-M2M-NAVCONN</t>
  </si>
  <si>
    <t>Jet Reports NAV Connector (SMB) - Monthly Sub</t>
  </si>
  <si>
    <t>JET-LIC-JAN-APSM2MSub</t>
  </si>
  <si>
    <t>JET-LIC-JAN-ADSM2MSub</t>
  </si>
  <si>
    <t>JET-LIC-ALY-M2M-SMBCUBES</t>
  </si>
  <si>
    <t>SUBSCRIPTION ANNUAL</t>
  </si>
  <si>
    <t>JET-LIC-RPT-SUB-2020CONN</t>
  </si>
  <si>
    <t>Jet Reports Connector (SMB) - Annual Sub</t>
  </si>
  <si>
    <t>JET-LIC-RPT-SUB-2020DESIGN</t>
  </si>
  <si>
    <t>Jet Reports Designer (SMB) - Annual Sub</t>
  </si>
  <si>
    <t>JET-LIC-RPT-SUB-2020VIEWER</t>
  </si>
  <si>
    <t>Jet Reports Viewer (SMB) - Annual Sub</t>
  </si>
  <si>
    <t>JET-LIC-ALY-SUB-2020CONNSMB</t>
  </si>
  <si>
    <t>Jet Analytics Connector (SMB) - Annual Sub</t>
  </si>
  <si>
    <t>JET-LIC-ALY-SUB-2020SMBVIEWER</t>
  </si>
  <si>
    <t>JET-LIC-ALY-SUB-2020SMBDESIGN</t>
  </si>
  <si>
    <t>Jet Analytics Designer (SMB) - Annual Sub</t>
  </si>
  <si>
    <t>Jet Analytics Viewer (SMB) - Annual Sub</t>
  </si>
  <si>
    <t>JET-LIC-ALY-SUB-JDM</t>
  </si>
  <si>
    <t>Analytics Component - Annual Sub</t>
  </si>
  <si>
    <t>Jet Viewer SMB Annual Sub -</t>
  </si>
  <si>
    <t>Jet Designer SMB Annual Sub -</t>
  </si>
  <si>
    <t>JET-LIC-RPT-SUB-NAVCONN</t>
  </si>
  <si>
    <t>Jet Reports NAV Connector (SMB) - Annual Sub</t>
  </si>
  <si>
    <t>JET-LIC-RPT-SUB-UNICONN</t>
  </si>
  <si>
    <t>Jet Reports Universal Connector (SMB) - Annual Sub</t>
  </si>
  <si>
    <t>JET-LIC-RPT-SUB-GPCONN</t>
  </si>
  <si>
    <t>Jet Reports GP Connector (SMB) - Annual Sub</t>
  </si>
  <si>
    <t>(6 codes aligned)</t>
  </si>
  <si>
    <t>JET-LIC-RPT-SUB-BCCONN</t>
  </si>
  <si>
    <t>Jet Reports BC Connector (SMB) - Annual Sub</t>
  </si>
  <si>
    <t>JET-LIC-JAN-APSSub</t>
  </si>
  <si>
    <t>JET-LIC-JAN-ADSSub</t>
  </si>
  <si>
    <t>JET-LIC-ALY-SUB-SMBCUBES</t>
  </si>
  <si>
    <t>SAAS</t>
  </si>
  <si>
    <t>SVC upd.Jeff</t>
  </si>
  <si>
    <t>JET-LIC-ALY-SAAS-CONNSMB</t>
  </si>
  <si>
    <t>Jet Analytics Connector (SMB) - Annual SaaS</t>
  </si>
  <si>
    <t>JET-LIC-ALY-SAAS-SMBDESIGN</t>
  </si>
  <si>
    <t>Jet Analytics Designer (SMB) - Annual SaaS</t>
  </si>
  <si>
    <t>JET-BND-ALY-SAAS-SMBHOSTING</t>
  </si>
  <si>
    <r>
      <t xml:space="preserve">Hosting component for the </t>
    </r>
    <r>
      <rPr>
        <b/>
        <i/>
        <u/>
        <sz val="11"/>
        <color rgb="FF0070C0"/>
        <rFont val="Calibri"/>
        <family val="2"/>
      </rPr>
      <t>Note</t>
    </r>
    <r>
      <rPr>
        <i/>
        <sz val="11"/>
        <color rgb="FF0070C0"/>
        <rFont val="Calibri"/>
        <family val="2"/>
      </rPr>
      <t>:</t>
    </r>
  </si>
  <si>
    <t>Missing in SF (added)</t>
  </si>
  <si>
    <t>JET-LIC-ALY-SAAS-SMBVIEWER</t>
  </si>
  <si>
    <t>Jet Analytics Viewer (SMB) - Annual SaaS</t>
  </si>
  <si>
    <t>JET-LIC-ALY-SAAS-JDM</t>
  </si>
  <si>
    <t>Analytics Component (SMB) - Annual SaaS</t>
  </si>
  <si>
    <t>Jet Analytics hosting (SMB) -Annual Saas</t>
  </si>
  <si>
    <t>(no code for JR)</t>
  </si>
  <si>
    <t>Q-552054 Test SMB SaaS for NA</t>
  </si>
  <si>
    <t>[same as annual sub.?]</t>
  </si>
  <si>
    <t>JET-LIC-JAN-APSSaas</t>
  </si>
  <si>
    <t>JET-LIC-JAN-ADSSaas</t>
  </si>
  <si>
    <t>JET-LIC-JAN-SMBCUBESSaas</t>
  </si>
  <si>
    <t>TRAINING &amp; SERVICES</t>
  </si>
  <si>
    <t>Consulting Services*</t>
  </si>
  <si>
    <t>PS Service Rates</t>
  </si>
  <si>
    <t>JET-SVC-ALY-SER6024</t>
  </si>
  <si>
    <t>upd.Jeff</t>
  </si>
  <si>
    <t>JET-SVC-ALY-SER6027 / JET-SVC-ALY-SER6017</t>
  </si>
  <si>
    <t>JET-SVC-ALY-SER6025</t>
  </si>
  <si>
    <t>JET-SVC-Analytics-NewInstallation</t>
  </si>
  <si>
    <t>JET-SVC-Reports-NewInstallation</t>
  </si>
  <si>
    <t>JET- SVC-FD-BND-NewCustomer</t>
  </si>
  <si>
    <t>JET-SVC-RPT-SER24621</t>
  </si>
  <si>
    <t>JET-SVC-RPT-SER6009</t>
  </si>
  <si>
    <t>JET-SVC-ALY-SER6010</t>
  </si>
  <si>
    <t>JET-SVC-ALY-SER6011</t>
  </si>
  <si>
    <t>Auto+Hide+hidesheet+values+Formulas=Sheet1,Sheet2+FormulasOnly</t>
  </si>
  <si>
    <t>Title</t>
  </si>
  <si>
    <t>Value</t>
  </si>
  <si>
    <t>Datasource</t>
  </si>
  <si>
    <t>Jet Nav</t>
  </si>
  <si>
    <t>Ending Date Range</t>
  </si>
  <si>
    <t>Start Date</t>
  </si>
  <si>
    <t>End Date</t>
  </si>
  <si>
    <t>=NP("Eval","TODAY()")</t>
  </si>
  <si>
    <t>option</t>
  </si>
  <si>
    <t>="US"</t>
  </si>
  <si>
    <t>Currency (Leave blank for USD)</t>
  </si>
  <si>
    <t>=""</t>
  </si>
  <si>
    <t>Renewal %</t>
  </si>
  <si>
    <t>0.2</t>
  </si>
  <si>
    <t>PURCHASE</t>
  </si>
  <si>
    <t>SUB-PRO7000</t>
  </si>
  <si>
    <t>Jet Reports Packages &amp; Features</t>
  </si>
  <si>
    <t>=NL("First","Sales Price","Unit Price","DataSource=",$C$3,"Sales Code",$C$7,"Ending Date","''","Item No.",$G13,"Currency Code","@@"&amp;$C$8,"Unit of Measure Code","EA")</t>
  </si>
  <si>
    <t>waived</t>
  </si>
  <si>
    <t>SUB-PRO1001</t>
  </si>
  <si>
    <t>Jet Reports Starter Package</t>
  </si>
  <si>
    <t>=NL("First","Sales Price","Unit Price","DataSource=",$C$3,"Sales Code",$C$7,"Ending Date","''","Item No.",$G14,"Currency Code","@@"&amp;$C$8,"Unit of Measure Code",$I$12)</t>
  </si>
  <si>
    <t>=NL("First","Sales Price","Unit Price","DataSource=",$C$3,"Sales Code",$C$7,"Ending Date","''","Item No.",$G14,"Currency Code","@@"&amp;$C$8,"Unit of Measure Code",$J$12)</t>
  </si>
  <si>
    <t>=NL("First","Sales Price","Unit Price","DataSource=",$C$3,"Sales Code",$C$7,"Ending Date","''","Item No.",$F14,"Currency Code","@@"&amp;$C$8)</t>
  </si>
  <si>
    <t>SUB-PRO1002</t>
  </si>
  <si>
    <t>Jet Reports Corporate Package</t>
  </si>
  <si>
    <t>=NL("First","Sales Price","Unit Price","DataSource=",$C$3,"Sales Code",$C$7,"Ending Date","''","Item No.",$G15,"Currency Code","@@"&amp;$C$8,"Unit of Measure Code",$I$12)</t>
  </si>
  <si>
    <t>=NL("First","Sales Price","Unit Price","DataSource=",$C$3,"Sales Code",$C$7,"Ending Date","''","Item No.",$G15,"Currency Code","@@"&amp;$C$8,"Unit of Measure Code",$J$12)</t>
  </si>
  <si>
    <t>=NL("First","Sales Price","Unit Price","DataSource=",$C$3,"Sales Code",$C$7,"Ending Date","''","Item No.",$F15,"Currency Code","@@"&amp;$C$8)</t>
  </si>
  <si>
    <t>SUB-PRO1003</t>
  </si>
  <si>
    <t>Jet Reports Premium Package</t>
  </si>
  <si>
    <t>=NL("First","Sales Price","Unit Price","DataSource=",$C$3,"Sales Code",$C$7,"Ending Date","''","Item No.",$G16,"Currency Code","@@"&amp;$C$8,"Unit of Measure Code",$I$12)</t>
  </si>
  <si>
    <t>=NL("First","Sales Price","Unit Price","DataSource=",$C$3,"Sales Code",$C$7,"Ending Date","''","Item No.",$G16,"Currency Code","@@"&amp;$C$8,"Unit of Measure Code",$J$12)</t>
  </si>
  <si>
    <t>=NL("First","Sales Price","Unit Price","DataSource=",$C$3,"Sales Code",$C$7,"Ending Date","''","Item No.",$F16,"Currency Code","@@"&amp;$C$8)</t>
  </si>
  <si>
    <t>PRO4000</t>
  </si>
  <si>
    <t>SUB-PRO4000</t>
  </si>
  <si>
    <t>Report Designer - Reports</t>
  </si>
  <si>
    <t>=NL("First","Sales Price","Unit Price","DataSource=",$C$3,"Sales Code",$C$7,"Ending Date","''","Item No.",$G18,"Currency Code","@@"&amp;$C$8,"Unit of Measure Code",$I$12)</t>
  </si>
  <si>
    <t>=NL("First","Sales Price","Unit Price","DataSource=",$C$3,"Sales Code",$C$7,"Ending Date","''","Item No.",$G18,"Currency Code","@@"&amp;$C$8,"Unit of Measure Code",$J$12)</t>
  </si>
  <si>
    <t>=NL("First","Sales Price","Unit Price","DataSource=",$C$3,"Sales Code",$C$7,"Ending Date","''","Item No.",$F18,"Currency Code","@@"&amp;$C$8,"Unit of Measure Code","EA")</t>
  </si>
  <si>
    <t>Report Designer - Reports, 5 Pack</t>
  </si>
  <si>
    <t>=NL("First","Sales Price","Unit Price","DataSource=",$C$3,"Sales Code",$C$7,"Ending Date","''","Item No.",$G19,"Currency Code","@@"&amp;$C$8,"Unit of Measure Code",$I$12&amp;"-5pk")</t>
  </si>
  <si>
    <t>=NL("First","Sales Price","Unit Price","DataSource=",$C$3,"Sales Code",$C$7,"Ending Date","''","Item No.",$G19,"Currency Code","@@"&amp;$C$8,"Unit of Measure Code",$J$12&amp;"-5PK")</t>
  </si>
  <si>
    <t>=NL("First","Sales Price","Unit Price","DataSource=",$C$3,"Sales Code",$C$7,"Ending Date","''","Item No.",$F19,"Currency Code","@@"&amp;$C$8,"Unit of Measure Code","5PK")</t>
  </si>
  <si>
    <t>PRO4001</t>
  </si>
  <si>
    <t>SUB-PRO4001</t>
  </si>
  <si>
    <t>Jet Connector - Reports</t>
  </si>
  <si>
    <t>=NL("First","Sales Price","Unit Price","DataSource=",$C$3,"Sales Code",$C$7,"Ending Date","''","Item No.",$G20,"Currency Code","@@"&amp;$C$8,"Unit of Measure Code",$I$12)</t>
  </si>
  <si>
    <t>=NL("First","Sales Price","Unit Price","DataSource=",$C$3,"Sales Code",$C$7,"Ending Date","''","Item No.",$G20,"Currency Code","@@"&amp;$C$8,"Unit of Measure Code",$J$12)</t>
  </si>
  <si>
    <t>=NL("First","Sales Price","Unit Price","DataSource=",$C$3,"Sales Code",$C$7,"Ending Date","''","Item No.",$F20,"Currency Code","@@"&amp;$C$8)</t>
  </si>
  <si>
    <t>SUB-ENT7000</t>
  </si>
  <si>
    <t>Jet Analytics Packages &amp; Features</t>
  </si>
  <si>
    <t>=NL("First","Sales Price","Unit Price","DataSource=",$C$3,"Sales Code",$C$7,"Ending Date","''","Item No.",$G22,"Currency Code","@@"&amp;$C$8,"Unit of Measure Code","EA")</t>
  </si>
  <si>
    <t>SUB-ENT1000</t>
  </si>
  <si>
    <t>Jet Analytics Starter Package</t>
  </si>
  <si>
    <t>=NL("First","Sales Price","Unit Price","DataSource=",$C$3,"Sales Code",$C$7,"Ending Date","''","Item No.",$G23,"Currency Code","@@"&amp;$C$8,"Unit of Measure Code",$I$12)</t>
  </si>
  <si>
    <t>=NL("First","Sales Price","Unit Price","DataSource=",$C$3,"Sales Code",$C$7,"Ending Date","''","Item No.",$G23,"Currency Code","@@"&amp;$C$8,"Unit of Measure Code",$J$12)</t>
  </si>
  <si>
    <t>=NL("First","Sales Price","Unit Price","DataSource=",$C$3,"Sales Code",$C$7,"Ending Date","''","Item No.",$F23,"Currency Code","@@"&amp;$C$8)</t>
  </si>
  <si>
    <t>AMSI</t>
  </si>
  <si>
    <t>SUB-ENT1001</t>
  </si>
  <si>
    <t>Jet Analytics Corporate Package</t>
  </si>
  <si>
    <t>=NL("First","Sales Price","Unit Price","DataSource=",$C$3,"Sales Code",$C$7,"Ending Date","''","Item No.",$G24,"Currency Code","@@"&amp;$C$8,"Unit of Measure Code",$I$12)</t>
  </si>
  <si>
    <t>=NL("First","Sales Price","Unit Price","DataSource=",$C$3,"Sales Code",$C$7,"Ending Date","''","Item No.",$G24,"Currency Code","@@"&amp;$C$8,"Unit of Measure Code",$J$12)</t>
  </si>
  <si>
    <t>=NL("First","Sales Price","Unit Price","DataSource=",$C$3,"Sales Code",$C$7,"Ending Date","''","Item No.",$F24,"Currency Code","@@"&amp;$C$8)</t>
  </si>
  <si>
    <t>SUB-ENT1002</t>
  </si>
  <si>
    <t>Jet Analytics Premium Package</t>
  </si>
  <si>
    <t>=NL("First","Sales Price","Unit Price","DataSource=",$C$3,"Sales Code",$C$7,"Ending Date","''","Item No.",$G25,"Currency Code","@@"&amp;$C$8,"Unit of Measure Code",$I$12)</t>
  </si>
  <si>
    <t>=NL("First","Sales Price","Unit Price","DataSource=",$C$3,"Sales Code",$C$7,"Ending Date","''","Item No.",$G25,"Currency Code","@@"&amp;$C$8,"Unit of Measure Code",$J$12)</t>
  </si>
  <si>
    <t>=NL("First","Sales Price","Unit Price","DataSource=",$C$3,"Sales Code",$C$7,"Ending Date","''","Item No.",$F25,"Currency Code","@@"&amp;$C$8)</t>
  </si>
  <si>
    <t>SUB-ENT4000</t>
  </si>
  <si>
    <t>Report Designer - Analytics</t>
  </si>
  <si>
    <t>=NL("First","Sales Price","Unit Price","DataSource=",$C$3,"Sales Code",$C$7,"Ending Date","''","Item No.",$G27,"Currency Code","@@"&amp;$C$8,"Unit of Measure Code",$I$12)</t>
  </si>
  <si>
    <t>=NL("First","Sales Price","Unit Price","DataSource=",$C$3,"Sales Code",$C$7,"Ending Date","''","Item No.",$G27,"Currency Code","@@"&amp;$C$8,"Unit of Measure Code",$J$12)</t>
  </si>
  <si>
    <t>=NL("First","Sales Price","Unit Price","DataSource=",$C$3,"Sales Code",$C$7,"Ending Date","''","Item No.",$F27,"Currency Code","@@"&amp;$C$8,"Unit of Measure Code","EA")</t>
  </si>
  <si>
    <t>Report Designer - Analytics, 5 Pack</t>
  </si>
  <si>
    <t>=NL("First","Sales Price","Unit Price","DataSource=",$C$3,"Sales Code",$C$7,"Ending Date","''","Item No.",$G28,"Currency Code","@@"&amp;$C$8,"Unit of Measure Code",$I$12&amp;"-5pk")</t>
  </si>
  <si>
    <t>=NL("First","Sales Price","Unit Price","DataSource=",$C$3,"Sales Code",$C$7,"Ending Date","''","Item No.",$G28,"Currency Code","@@"&amp;$C$8,"Unit of Measure Code",$J$12&amp;"-5PK")</t>
  </si>
  <si>
    <t>=NL("First","Sales Price","Unit Price","DataSource=",$C$3,"Sales Code",$C$7,"Ending Date","''","Item No.",$F28,"Currency Code","@@"&amp;$C$8,"Unit of Measure Code","5PK")</t>
  </si>
  <si>
    <t>SUB-ENT4001</t>
  </si>
  <si>
    <t>Jet Connector - Analytics</t>
  </si>
  <si>
    <t>=NL("First","Sales Price","Unit Price","DataSource=",$C$3,"Sales Code",$C$7,"Ending Date","''","Item No.",$G29,"Currency Code","@@"&amp;$C$8,"Unit of Measure Code",$I$12)</t>
  </si>
  <si>
    <t>=NL("First","Sales Price","Unit Price","DataSource=",$C$3,"Sales Code",$C$7,"Ending Date","''","Item No.",$G29,"Currency Code","@@"&amp;$C$8,"Unit of Measure Code",$J$12)</t>
  </si>
  <si>
    <t>=NL("First","Sales Price","Unit Price","DataSource=",$C$3,"Sales Code",$C$7,"Ending Date","''","Item No.",$F29,"Currency Code","@@"&amp;$C$8)</t>
  </si>
  <si>
    <t>SUB-ENT4002</t>
  </si>
  <si>
    <t>Additional Production Server</t>
  </si>
  <si>
    <t>=NL("First","Sales Price","Unit Price","DataSource=",$C$3,"Sales Code",$C$7,"Ending Date","''","Item No.",$G30,"Currency Code","@@"&amp;$C$8,"Unit of Measure Code",$I$12)</t>
  </si>
  <si>
    <t>=NL("First","Sales Price","Unit Price","DataSource=",$C$3,"Sales Code",$C$7,"Ending Date","''","Item No.",$G30,"Currency Code","@@"&amp;$C$8,"Unit of Measure Code",$J$12)</t>
  </si>
  <si>
    <t>=NL("First","Sales Price","Unit Price","DataSource=",$C$3,"Sales Code",$C$7,"Ending Date","''","Item No.",$F30,"Currency Code","@@"&amp;$C$8)</t>
  </si>
  <si>
    <t>Jet Budgets</t>
  </si>
  <si>
    <t>SUB-BUD1000</t>
  </si>
  <si>
    <t>Jet Budgets add-on to Reports or Analytics</t>
  </si>
  <si>
    <t>=NL("First","Sales Price","Unit Price","DataSource=",$C$3,"Sales Code",$C$7,"Ending Date","''","Item No.",$G33,"Currency Code","@@"&amp;$C$8,"Unit of Measure Code",$I$12)</t>
  </si>
  <si>
    <t>=NL("First","Sales Price","Unit Price","DataSource=",$C$3,"Sales Code",$C$7,"Ending Date","''","Item No.",$G33,"Currency Code","@@"&amp;$C$8,"Unit of Measure Code",$J$12)</t>
  </si>
  <si>
    <t>=NL("First","Sales Price","Unit Price","DataSource=",$C$3,"Sales Code",$C$7,"Ending Date","''","Item No.",$F33,"Currency Code","@@"&amp;$C$8)</t>
  </si>
  <si>
    <t>Upgrades</t>
  </si>
  <si>
    <t>Jet Analytics Starter Package Upgrade</t>
  </si>
  <si>
    <t>=NL("First","Sales Price","Unit Price","DataSource=",$C$3,"Sales Code",$C$7,"Ending Date","''","Item No.",$F36,"Currency Code","@@"&amp;$C$8)</t>
  </si>
  <si>
    <t>Jet Analytics Corporate Package Upgrade</t>
  </si>
  <si>
    <t>=NL("First","Sales Price","Unit Price","DataSource=",$C$3,"Sales Code",$C$7,"Ending Date","''","Item No.",$F37,"Currency Code","@@"&amp;$C$8)</t>
  </si>
  <si>
    <t>Jet Analytics Premium Package Upgrade</t>
  </si>
  <si>
    <t>=NL("First","Sales Price","Unit Price","DataSource=",$C$3,"Sales Code",$C$7,"Ending Date","''","Item No.",$F38,"Currency Code","@@"&amp;$C$8)</t>
  </si>
  <si>
    <t>Report Viewer, Unlimited</t>
  </si>
  <si>
    <t>=NL("First","Sales Price","Unit Price","DataSource=",$C$3,"Sales Code",$C$7,"Ending Date","''","Item No.",$F40,"Currency Code","@@"&amp;$C$8,"Unit of Measure Code","UNLIMITED")</t>
  </si>
  <si>
    <t>Consulting Services</t>
  </si>
  <si>
    <t>SER6000</t>
  </si>
  <si>
    <t>=NL("First","Sales Price","Unit Price","DataSource=",$C$3,"Sales Code","US","Ending Date","''","Item No.",$F50,"Unit of Measure Code","HOUR")</t>
  </si>
  <si>
    <t>=NL("First","Sales Price","Unit Price","DataSource=",$C$3,"Sales Code","US","Ending Date","''","Item No.",$F51,"Unit of Measure Code","10HR")</t>
  </si>
  <si>
    <t>SER6019</t>
  </si>
  <si>
    <t>=NL("First","Sales Price","Unit Price","DataSource=",$C$3,"Sales Code","US","Ending Date","''","Item No.",$F54)</t>
  </si>
  <si>
    <t>SER6008</t>
  </si>
  <si>
    <t>Designer Training - Regional</t>
  </si>
  <si>
    <t>=NL("First","Sales Price","Unit Price","DataSource=",$C$3,"Sales Code","US","Ending Date","''","Item No.",$F55)</t>
  </si>
  <si>
    <t>SER6012</t>
  </si>
  <si>
    <t>Designer Training - Onsite</t>
  </si>
  <si>
    <t>=NL("First","Sales Price","Unit Price","DataSource=",$C$3,"Sales Code","US","Ending Date","''","Item No.",$F56)</t>
  </si>
  <si>
    <t>Jet Analytics Designer Training</t>
  </si>
  <si>
    <t>SER6020</t>
  </si>
  <si>
    <t>=NL("First","Sales Price","Unit Price","DataSource=",$C$3,"Sales Code","US","Ending Date","''","Item No.",$F59)</t>
  </si>
  <si>
    <t>SER6021</t>
  </si>
  <si>
    <t>=NL("First","Sales Price","Unit Price","DataSource=",$C$3,"Sales Code","US","Ending Date","''","Item No.",$F60)</t>
  </si>
  <si>
    <t>=NL("First","Sales Price","Unit Price","DataSource=",$C$3,"Sales Code","US","Ending Date","''","Item No.",$F61)</t>
  </si>
  <si>
    <t>SER6010</t>
  </si>
  <si>
    <t>Jet Data Manager Training - In Portland,OR</t>
  </si>
  <si>
    <t>=NL("First","Sales Price","Unit Price","DataSource=",$C$3,"Sales Code","US","Ending Date","''","Item No.",$F64)</t>
  </si>
  <si>
    <t>�</t>
  </si>
  <si>
    <t>Auto+Hide+Values+Formulas=Sheet3,Sheet4+FormulasOnly</t>
  </si>
  <si>
    <t>SOFTWARE ORDER FORM - NAV, GP, D365 BC</t>
  </si>
  <si>
    <t>Price Sheet for Region:</t>
  </si>
  <si>
    <t>=Options!$C$7</t>
  </si>
  <si>
    <t>Curreny:</t>
  </si>
  <si>
    <t>=IF(Options!$C$8="","USD",Options!$C$8)</t>
  </si>
  <si>
    <t>=IF($D$4="USD","''",$D$4)</t>
  </si>
  <si>
    <t>Unit Price</t>
  </si>
  <si>
    <t>Total Retail</t>
  </si>
  <si>
    <t>(1 Jet Connector, 2 Designers, Unlimited Viewers, Jet Hub)</t>
  </si>
  <si>
    <t>0</t>
  </si>
  <si>
    <t>=Options!K14</t>
  </si>
  <si>
    <t>=L23*M23</t>
  </si>
  <si>
    <t>(1 Jet Connector, 5 Designers, Unlimited Viewers, Jet Hub)</t>
  </si>
  <si>
    <t>=Options!K15</t>
  </si>
  <si>
    <t>=L24*M24</t>
  </si>
  <si>
    <t>(2 Jet Connectors, 25 Designers, Unlimited Viewers, Jet Hub)</t>
  </si>
  <si>
    <t>=Options!K16</t>
  </si>
  <si>
    <t>=L25*M25</t>
  </si>
  <si>
    <t>(Named user - create reports)</t>
  </si>
  <si>
    <t>=Options!K18</t>
  </si>
  <si>
    <t>=L27*M27</t>
  </si>
  <si>
    <t>=Options!K19</t>
  </si>
  <si>
    <t>=L28*M28</t>
  </si>
  <si>
    <t>(Provides access to additional data source, priced per each)</t>
  </si>
  <si>
    <t>=Options!K20</t>
  </si>
  <si>
    <t>=L29*M29</t>
  </si>
  <si>
    <t>(1 Analytics Jet Connector, 2 Designers, Unlimited Viewers, Jet Hub)</t>
  </si>
  <si>
    <t>=Options!K23</t>
  </si>
  <si>
    <t>=L32*M32</t>
  </si>
  <si>
    <t>(2 Analytics Jet Connectors, 5 Designers, Unlimited Viewers, Jet Hub)</t>
  </si>
  <si>
    <t>=Options!K24</t>
  </si>
  <si>
    <t>=L33*M33</t>
  </si>
  <si>
    <t>(5 Analytics Jet Connectors, 25 Designers, Unlimited Viewers, Jet Hub)</t>
  </si>
  <si>
    <t>=Options!K25</t>
  </si>
  <si>
    <t>=L34*M34</t>
  </si>
  <si>
    <t>(Named user - create reports/dashboards/KPIs)</t>
  </si>
  <si>
    <t>=Options!K27</t>
  </si>
  <si>
    <t>=L36*M36</t>
  </si>
  <si>
    <t>=Options!K28</t>
  </si>
  <si>
    <t>=L37*M37</t>
  </si>
  <si>
    <t>=Options!K29</t>
  </si>
  <si>
    <t>=L38*M38</t>
  </si>
  <si>
    <t>=Options!K30</t>
  </si>
  <si>
    <t>=L39*M39</t>
  </si>
  <si>
    <t>(Designer or Viewer required for users)</t>
  </si>
  <si>
    <t>=Options!K33</t>
  </si>
  <si>
    <t>=L42*M42</t>
  </si>
  <si>
    <t>(Available for existing Jet Reports Customers)</t>
  </si>
  <si>
    <t>=Options!K36</t>
  </si>
  <si>
    <t>=L45*M45</t>
  </si>
  <si>
    <t>=Options!K37</t>
  </si>
  <si>
    <t>=L46*M46</t>
  </si>
  <si>
    <t>=Options!K38</t>
  </si>
  <si>
    <t>=L47*M47</t>
  </si>
  <si>
    <t>(Unlimited Viewer upgrade for legacy Jet Licenses)</t>
  </si>
  <si>
    <t>=Options!K40</t>
  </si>
  <si>
    <t>=L49*M49</t>
  </si>
  <si>
    <t>=SUM(N23:N51)</t>
  </si>
  <si>
    <t>=$D$4</t>
  </si>
  <si>
    <t>Minimum 1 year annual update required on all orders, based on retail price</t>
  </si>
  <si>
    <t>AEP Total</t>
  </si>
  <si>
    <t>1</t>
  </si>
  <si>
    <t>=Options!$C$9</t>
  </si>
  <si>
    <t>=M54*N52</t>
  </si>
  <si>
    <t>=Options!K50</t>
  </si>
  <si>
    <t>=L59*M59</t>
  </si>
  <si>
    <t>=Options!K51</t>
  </si>
  <si>
    <t>=L60*M60</t>
  </si>
  <si>
    <t>=Options!K54</t>
  </si>
  <si>
    <t>=L63*M63</t>
  </si>
  <si>
    <t>(3-days, $1,595 per person, $1,495 per person for 2+)</t>
  </si>
  <si>
    <t>=Options!K55</t>
  </si>
  <si>
    <t>=L64*M64</t>
  </si>
  <si>
    <t>Designer Training - Onsite**</t>
  </si>
  <si>
    <t>=Options!K56</t>
  </si>
  <si>
    <t>=L65*M65</t>
  </si>
  <si>
    <t>(10 hours, module based, recommended 1-5 people via webinar)</t>
  </si>
  <si>
    <t>=Options!K59</t>
  </si>
  <si>
    <t>=L68*M68</t>
  </si>
  <si>
    <t>=Options!K60</t>
  </si>
  <si>
    <t>=L69*M69</t>
  </si>
  <si>
    <t>=Options!K61</t>
  </si>
  <si>
    <t>=L70*M70</t>
  </si>
  <si>
    <t>(3-days, $1,995 per person, $1,895 per person for 2+)</t>
  </si>
  <si>
    <t>=Options!K64</t>
  </si>
  <si>
    <t>=L73*M73</t>
  </si>
  <si>
    <t>=SUM(N59:N73)</t>
  </si>
  <si>
    <t>Quote Total</t>
  </si>
  <si>
    <t>=N52+N54+N75</t>
  </si>
  <si>
    <t>*All consulting services require a Master Service Agreement (MSA) to be signed before service can per preformed</t>
  </si>
  <si>
    <t>**Travel Policy must be signed and returned to Jet Global prior to date of scheduled onsite</t>
  </si>
  <si>
    <t>Auto+Hide+Values+Formulas=Sheet5,Sheet6+FormulasOnly</t>
  </si>
  <si>
    <t>SUBSCRIPTION ORDER FORM - NAV, GP, D365 BC</t>
  </si>
  <si>
    <t>Start-Up Fee</t>
  </si>
  <si>
    <t>Total Retail per Unit</t>
  </si>
  <si>
    <t>=IF($D$5="MONTH",Options!I14,Options!J14)</t>
  </si>
  <si>
    <t>=IF(AND($D$5="MONTH",K24&gt;0),Options!$I$13,IF($D$5="YEAR",Options!$J$13,0))</t>
  </si>
  <si>
    <t>=K24*L24</t>
  </si>
  <si>
    <t>=IF($D$5="MONTH",Options!I15,Options!J15)</t>
  </si>
  <si>
    <t>=IF(AND($D$5="MONTH",K25&gt;0),Options!$I$13,IF($D$5="YEAR",Options!$J$13,0))</t>
  </si>
  <si>
    <t>=K25*L25</t>
  </si>
  <si>
    <t>=IF($D$5="MONTH",Options!I16,Options!J16)</t>
  </si>
  <si>
    <t>=IF(AND($D$5="MONTH",K26&gt;0),Options!$I$13,IF($D$5="YEAR",Options!$J$13,0))</t>
  </si>
  <si>
    <t>=K26*L26</t>
  </si>
  <si>
    <t>=IF($D$5="MONTH",Options!I18,Options!J18)</t>
  </si>
  <si>
    <t>=K28*L28</t>
  </si>
  <si>
    <t>=IF($D$5="MONTH",Options!I19,Options!J19)</t>
  </si>
  <si>
    <t>=K29*L29</t>
  </si>
  <si>
    <t>=IF($D$5="MONTH",Options!I20,Options!J20)</t>
  </si>
  <si>
    <t>=K30*L30</t>
  </si>
  <si>
    <t>=IF($D$5="MONTH",Options!I23,Options!J23)</t>
  </si>
  <si>
    <t>=IF(AND($D$5="MONTH",K33&gt;0),Options!$I$22,IF($D$5="YEAR",Options!$J$22,0))</t>
  </si>
  <si>
    <t>=K33*L33</t>
  </si>
  <si>
    <t>=IF($D$5="MONTH",Options!I24,Options!J24)</t>
  </si>
  <si>
    <t>=IF(AND($D$5="MONTH",K34&gt;0),Options!$I$22,IF($D$5="YEAR",Options!$J$22,0))</t>
  </si>
  <si>
    <t>=K34*L34</t>
  </si>
  <si>
    <t>=IF($D$5="MONTH",Options!I25,Options!J25)</t>
  </si>
  <si>
    <t>=IF(AND($D$5="MONTH",K35&gt;0),Options!$I$22,IF($D$5="YEAR",Options!$J$22,0))</t>
  </si>
  <si>
    <t>=K35*L35</t>
  </si>
  <si>
    <t>=IF($D$5="MONTH",Options!I27,Options!J27)</t>
  </si>
  <si>
    <t>=K37*L37</t>
  </si>
  <si>
    <t>=IF($D$5="MONTH",Options!I28,Options!J28)</t>
  </si>
  <si>
    <t>=K38*L38</t>
  </si>
  <si>
    <t>=IF($D$5="MONTH",Options!I29,Options!J29)</t>
  </si>
  <si>
    <t>=K39*L39</t>
  </si>
  <si>
    <t>=IF($D$5="MONTH",Options!I30,Options!J30)</t>
  </si>
  <si>
    <t>=K40*L40</t>
  </si>
  <si>
    <t>=IF($D$5="MONTH",Options!I33,Options!J33)</t>
  </si>
  <si>
    <t>=K43*L43</t>
  </si>
  <si>
    <t>=SUM(M24:M45)</t>
  </si>
  <si>
    <t>=SUM(N24:N45)</t>
  </si>
  <si>
    <t>=L51*M51</t>
  </si>
  <si>
    <t>=L52*M52</t>
  </si>
  <si>
    <t>=L55*M55</t>
  </si>
  <si>
    <t>=L56*M56</t>
  </si>
  <si>
    <t>=L57*M57</t>
  </si>
  <si>
    <t>=L61*M61</t>
  </si>
  <si>
    <t>=L62*M62</t>
  </si>
  <si>
    <t>=SUM(N51:N65)</t>
  </si>
  <si>
    <t>Retail Total Next Billing Cycle</t>
  </si>
  <si>
    <t>=M46+N46+N67</t>
  </si>
  <si>
    <t>=N46</t>
  </si>
  <si>
    <t>Auto+Hide+hidesheet+values+Formulas=Sheet13,Sheet1,Sheet2+FormulasOnly</t>
  </si>
  <si>
    <t>Auto+Hide+Values+Formulas=Sheet14,Sheet3,Sheet4+FormulasOnly</t>
  </si>
  <si>
    <t>Auto+Hide+Values+Formulas=Sheet15,Sheet5,Sheet6+FormulasOnly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</si>
</sst>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.00_);_(&quot;$&quot;* \(#,##0.00\);_(&quot;$&quot;* &quot;-&quot;_);_(@_)"/>
    <numFmt numFmtId="169" formatCode="yyyy\-mm\-dd;@"/>
    <numFmt numFmtId="170" formatCode="0.0%"/>
    <numFmt numFmtId="171" formatCode="0.0"/>
    <numFmt numFmtId="172" formatCode="@&quot;.&quot;"/>
    <numFmt numFmtId="173" formatCode="#,##0.00000"/>
  </numFmts>
  <fonts count="1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color rgb="FF0099CC"/>
      <name val="Arial"/>
      <family val="2"/>
    </font>
    <font>
      <sz val="10"/>
      <color theme="1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DA484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u/>
      <sz val="18"/>
      <color theme="4"/>
      <name val="Calibri Light"/>
      <family val="2"/>
      <scheme val="maj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0"/>
      <name val="Calibri"/>
      <family val="2"/>
    </font>
    <font>
      <sz val="11"/>
      <color rgb="FF00206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37BA4B"/>
      <name val="Calibri"/>
      <family val="2"/>
      <scheme val="minor"/>
    </font>
    <font>
      <sz val="10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b/>
      <i/>
      <sz val="12"/>
      <color rgb="FFFF0000"/>
      <name val="Arial"/>
      <family val="2"/>
    </font>
    <font>
      <b/>
      <i/>
      <sz val="14"/>
      <color rgb="FFFF0000"/>
      <name val="Calibri"/>
      <family val="2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  <font>
      <b/>
      <u/>
      <sz val="16"/>
      <color theme="4"/>
      <name val="Calibri"/>
      <family val="2"/>
    </font>
    <font>
      <b/>
      <sz val="11"/>
      <color rgb="FF002060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sz val="14"/>
      <color theme="1"/>
      <name val="Calibri"/>
      <family val="2"/>
    </font>
    <font>
      <i/>
      <sz val="11"/>
      <color rgb="FFFA7D00"/>
      <name val="Calibri"/>
      <family val="2"/>
      <scheme val="minor"/>
    </font>
    <font>
      <sz val="10"/>
      <color rgb="FF3F3F76"/>
      <name val="Calibri"/>
      <family val="2"/>
      <scheme val="minor"/>
    </font>
    <font>
      <i/>
      <sz val="11"/>
      <color rgb="FFFF0000"/>
      <name val="Calibri"/>
      <family val="2"/>
    </font>
    <font>
      <i/>
      <sz val="10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4"/>
      <color theme="0"/>
      <name val="Arial"/>
      <family val="2"/>
    </font>
    <font>
      <i/>
      <sz val="11"/>
      <color rgb="FF012EBF"/>
      <name val="Calibri"/>
      <family val="2"/>
      <scheme val="minor"/>
    </font>
    <font>
      <b/>
      <i/>
      <sz val="11"/>
      <color rgb="FF012EBF"/>
      <name val="Calibri"/>
      <family val="2"/>
      <scheme val="minor"/>
    </font>
    <font>
      <sz val="11"/>
      <color rgb="FF0070C0"/>
      <name val="Calibri"/>
      <family val="2"/>
    </font>
    <font>
      <sz val="11"/>
      <color rgb="FF012EBF"/>
      <name val="Calibri"/>
      <family val="2"/>
    </font>
    <font>
      <sz val="10"/>
      <color rgb="FF012EBF"/>
      <name val="Calibri"/>
      <family val="2"/>
    </font>
    <font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i/>
      <sz val="11"/>
      <color rgb="FF0070C0"/>
      <name val="Calibri"/>
      <family val="2"/>
    </font>
    <font>
      <b/>
      <i/>
      <u/>
      <sz val="11"/>
      <color rgb="FF0070C0"/>
      <name val="Calibri"/>
      <family val="2"/>
    </font>
    <font>
      <i/>
      <sz val="11"/>
      <color rgb="FF012EBF"/>
      <name val="Calibri"/>
      <family val="2"/>
    </font>
    <font>
      <i/>
      <u/>
      <sz val="11"/>
      <color rgb="FF012EBF"/>
      <name val="Calibri"/>
      <family val="2"/>
    </font>
    <font>
      <sz val="11"/>
      <color theme="8" tint="-0.249977111117893"/>
      <name val="Calibri"/>
      <family val="2"/>
    </font>
    <font>
      <sz val="10"/>
      <color theme="8" tint="-0.249977111117893"/>
      <name val="Calibri"/>
      <family val="2"/>
    </font>
    <font>
      <b/>
      <sz val="11"/>
      <color theme="8" tint="-0.249977111117893"/>
      <name val="Calibri"/>
      <family val="2"/>
    </font>
    <font>
      <sz val="11"/>
      <color theme="8" tint="-0.249977111117893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1"/>
      <color rgb="FF0070C0"/>
      <name val="Calibri"/>
      <family val="2"/>
      <scheme val="minor"/>
    </font>
    <font>
      <i/>
      <sz val="10"/>
      <color rgb="FF0070C0"/>
      <name val="Arial"/>
      <family val="2"/>
    </font>
    <font>
      <b/>
      <i/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u/>
      <sz val="11"/>
      <color rgb="FF0070C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i/>
      <sz val="10"/>
      <color theme="5" tint="-0.249977111117893"/>
      <name val="Calibri"/>
      <family val="2"/>
      <scheme val="minor"/>
    </font>
    <font>
      <i/>
      <sz val="10"/>
      <color rgb="FF012EBF"/>
      <name val="Calibri"/>
      <family val="2"/>
      <scheme val="minor"/>
    </font>
    <font>
      <strike/>
      <sz val="11"/>
      <color theme="8" tint="-0.249977111117893"/>
      <name val="Calibri"/>
      <family val="2"/>
    </font>
    <font>
      <b/>
      <strike/>
      <u/>
      <sz val="11"/>
      <color theme="1"/>
      <name val="Calibri"/>
      <family val="2"/>
    </font>
    <font>
      <strike/>
      <sz val="11"/>
      <color theme="1"/>
      <name val="Calibri"/>
      <family val="2"/>
    </font>
    <font>
      <b/>
      <strike/>
      <sz val="11"/>
      <color theme="8" tint="-0.249977111117893"/>
      <name val="Calibri"/>
      <family val="2"/>
    </font>
    <font>
      <strike/>
      <sz val="11"/>
      <color theme="8" tint="-0.249977111117893"/>
      <name val="Calibri"/>
      <family val="2"/>
      <scheme val="minor"/>
    </font>
    <font>
      <b/>
      <strike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CD"/>
        <bgColor indexed="64"/>
      </patternFill>
    </fill>
  </fills>
  <borders count="46">
    <border>
      <left/>
      <right/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theme="0" tint="-0.499984740745262"/>
      </left>
      <right style="thin">
        <color theme="6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6" tint="-0.249977111117893"/>
      </right>
      <top style="thin">
        <color theme="0" tint="-0.499984740745262"/>
      </top>
      <bottom/>
      <diagonal/>
    </border>
    <border>
      <left style="thin">
        <color theme="6" tint="-0.24997711111789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/>
      <top style="thin">
        <color indexed="6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indexed="64"/>
      </top>
      <bottom style="thin">
        <color theme="6" tint="-0.249977111117893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6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6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77111117893"/>
      </left>
      <right/>
      <top style="thin">
        <color theme="0" tint="-0.499984740745262"/>
      </top>
      <bottom style="thin">
        <color theme="6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6" tint="-0.249977111117893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9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6" fillId="7" borderId="2" applyNumberFormat="0" applyAlignment="0" applyProtection="0"/>
    <xf numFmtId="0" fontId="37" fillId="8" borderId="3" applyNumberFormat="0" applyAlignment="0" applyProtection="0"/>
    <xf numFmtId="0" fontId="38" fillId="8" borderId="2" applyNumberFormat="0" applyAlignment="0" applyProtection="0"/>
    <xf numFmtId="0" fontId="3" fillId="9" borderId="0" applyNumberFormat="0" applyBorder="0" applyAlignment="0" applyProtection="0"/>
    <xf numFmtId="0" fontId="39" fillId="0" borderId="0" applyNumberFormat="0" applyFill="0" applyBorder="0" applyAlignment="0" applyProtection="0"/>
    <xf numFmtId="166" fontId="28" fillId="0" borderId="0" applyFont="0" applyFill="0" applyBorder="0" applyAlignment="0" applyProtection="0"/>
  </cellStyleXfs>
  <cellXfs count="4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164" fontId="7" fillId="0" borderId="0" xfId="0" applyNumberFormat="1" applyFont="1"/>
    <xf numFmtId="0" fontId="16" fillId="0" borderId="0" xfId="0" applyFont="1"/>
    <xf numFmtId="0" fontId="3" fillId="0" borderId="0" xfId="0" applyFont="1" applyAlignment="1">
      <alignment horizontal="left" vertical="center"/>
    </xf>
    <xf numFmtId="165" fontId="0" fillId="0" borderId="0" xfId="0" applyNumberFormat="1"/>
    <xf numFmtId="0" fontId="18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7" fillId="3" borderId="0" xfId="0" applyFont="1" applyFill="1"/>
    <xf numFmtId="168" fontId="7" fillId="0" borderId="0" xfId="0" applyNumberFormat="1" applyFont="1"/>
    <xf numFmtId="9" fontId="2" fillId="0" borderId="0" xfId="0" applyNumberFormat="1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1" fillId="0" borderId="0" xfId="0" applyFont="1" applyAlignment="1">
      <alignment horizontal="left"/>
    </xf>
    <xf numFmtId="3" fontId="22" fillId="0" borderId="0" xfId="0" applyNumberFormat="1" applyFont="1" applyAlignment="1">
      <alignment wrapText="1"/>
    </xf>
    <xf numFmtId="3" fontId="22" fillId="0" borderId="0" xfId="0" applyNumberFormat="1" applyFont="1"/>
    <xf numFmtId="3" fontId="31" fillId="0" borderId="0" xfId="0" applyNumberFormat="1" applyFont="1" applyAlignment="1">
      <alignment vertical="center" wrapText="1"/>
    </xf>
    <xf numFmtId="9" fontId="22" fillId="6" borderId="0" xfId="1" applyFont="1" applyFill="1" applyAlignment="1"/>
    <xf numFmtId="3" fontId="32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0" fontId="15" fillId="0" borderId="0" xfId="0" applyFont="1"/>
    <xf numFmtId="0" fontId="33" fillId="0" borderId="0" xfId="0" applyFont="1"/>
    <xf numFmtId="0" fontId="34" fillId="0" borderId="0" xfId="0" applyFont="1"/>
    <xf numFmtId="0" fontId="11" fillId="0" borderId="0" xfId="0" applyFont="1" applyAlignment="1">
      <alignment horizontal="right" wrapText="1"/>
    </xf>
    <xf numFmtId="14" fontId="12" fillId="0" borderId="5" xfId="0" applyNumberFormat="1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40" fillId="0" borderId="0" xfId="0" applyFont="1" applyAlignment="1">
      <alignment horizontal="left" indent="1"/>
    </xf>
    <xf numFmtId="0" fontId="42" fillId="0" borderId="21" xfId="0" applyFont="1" applyBorder="1" applyProtection="1">
      <protection locked="0"/>
    </xf>
    <xf numFmtId="0" fontId="3" fillId="9" borderId="0" xfId="6"/>
    <xf numFmtId="0" fontId="3" fillId="9" borderId="0" xfId="6" applyAlignment="1">
      <alignment wrapText="1"/>
    </xf>
    <xf numFmtId="165" fontId="36" fillId="7" borderId="2" xfId="3" applyNumberFormat="1" applyProtection="1">
      <protection locked="0"/>
    </xf>
    <xf numFmtId="9" fontId="2" fillId="0" borderId="0" xfId="0" applyNumberFormat="1" applyFont="1" applyAlignment="1">
      <alignment horizontal="right"/>
    </xf>
    <xf numFmtId="0" fontId="3" fillId="4" borderId="0" xfId="6" applyFill="1"/>
    <xf numFmtId="0" fontId="44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wrapText="1" indent="1"/>
    </xf>
    <xf numFmtId="165" fontId="36" fillId="0" borderId="0" xfId="3" applyNumberFormat="1" applyFill="1" applyBorder="1" applyProtection="1">
      <protection locked="0"/>
    </xf>
    <xf numFmtId="0" fontId="20" fillId="9" borderId="4" xfId="6" applyFont="1" applyBorder="1" applyAlignment="1">
      <alignment horizontal="right"/>
    </xf>
    <xf numFmtId="0" fontId="46" fillId="10" borderId="0" xfId="0" applyFont="1" applyFill="1" applyAlignment="1" applyProtection="1">
      <alignment horizontal="left" vertical="center"/>
      <protection locked="0"/>
    </xf>
    <xf numFmtId="14" fontId="12" fillId="0" borderId="5" xfId="0" applyNumberFormat="1" applyFont="1" applyBorder="1" applyAlignment="1" applyProtection="1">
      <alignment horizontal="left"/>
      <protection locked="0"/>
    </xf>
    <xf numFmtId="0" fontId="40" fillId="0" borderId="5" xfId="0" applyFont="1" applyBorder="1" applyAlignment="1" applyProtection="1">
      <alignment horizontal="left" indent="1"/>
      <protection locked="0"/>
    </xf>
    <xf numFmtId="0" fontId="41" fillId="0" borderId="5" xfId="0" applyFont="1" applyBorder="1" applyAlignment="1" applyProtection="1">
      <alignment horizontal="center"/>
      <protection locked="0"/>
    </xf>
    <xf numFmtId="0" fontId="40" fillId="0" borderId="23" xfId="0" applyFont="1" applyBorder="1" applyAlignment="1" applyProtection="1">
      <alignment horizontal="left" indent="1"/>
      <protection locked="0"/>
    </xf>
    <xf numFmtId="0" fontId="7" fillId="0" borderId="24" xfId="0" applyFont="1" applyBorder="1"/>
    <xf numFmtId="4" fontId="0" fillId="0" borderId="0" xfId="0" applyNumberFormat="1"/>
    <xf numFmtId="0" fontId="47" fillId="0" borderId="0" xfId="0" applyFont="1" applyAlignment="1">
      <alignment vertical="center"/>
    </xf>
    <xf numFmtId="4" fontId="7" fillId="0" borderId="0" xfId="0" applyNumberFormat="1" applyFont="1"/>
    <xf numFmtId="0" fontId="49" fillId="2" borderId="0" xfId="0" applyFont="1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horizontal="left" vertical="top"/>
    </xf>
    <xf numFmtId="0" fontId="2" fillId="0" borderId="0" xfId="0" applyFont="1"/>
    <xf numFmtId="0" fontId="36" fillId="7" borderId="2" xfId="3"/>
    <xf numFmtId="0" fontId="36" fillId="7" borderId="4" xfId="3" applyBorder="1"/>
    <xf numFmtId="14" fontId="12" fillId="0" borderId="0" xfId="0" applyNumberFormat="1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7" fillId="0" borderId="0" xfId="0" applyFont="1" applyAlignment="1">
      <alignment horizontal="left"/>
    </xf>
    <xf numFmtId="0" fontId="13" fillId="4" borderId="13" xfId="0" applyFont="1" applyFill="1" applyBorder="1" applyProtection="1">
      <protection locked="0"/>
    </xf>
    <xf numFmtId="3" fontId="17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center"/>
    </xf>
    <xf numFmtId="0" fontId="8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14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30" fillId="0" borderId="0" xfId="0" applyFont="1" applyAlignment="1">
      <alignment vertical="center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3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3" fillId="0" borderId="0" xfId="0" applyFont="1" applyAlignment="1">
      <alignment horizontal="right"/>
    </xf>
    <xf numFmtId="0" fontId="31" fillId="0" borderId="0" xfId="0" applyFont="1" applyAlignment="1">
      <alignment horizontal="left" vertical="center"/>
    </xf>
    <xf numFmtId="0" fontId="64" fillId="0" borderId="0" xfId="0" applyFont="1" applyAlignment="1">
      <alignment horizontal="left" wrapText="1"/>
    </xf>
    <xf numFmtId="0" fontId="22" fillId="0" borderId="0" xfId="0" applyFont="1"/>
    <xf numFmtId="0" fontId="58" fillId="0" borderId="0" xfId="0" applyFont="1" applyAlignment="1">
      <alignment horizontal="left" indent="1"/>
    </xf>
    <xf numFmtId="0" fontId="64" fillId="0" borderId="0" xfId="0" applyFont="1" applyAlignment="1">
      <alignment vertical="center" wrapText="1"/>
    </xf>
    <xf numFmtId="0" fontId="35" fillId="0" borderId="0" xfId="0" applyFont="1"/>
    <xf numFmtId="0" fontId="58" fillId="0" borderId="0" xfId="0" applyFont="1" applyAlignment="1">
      <alignment horizontal="left"/>
    </xf>
    <xf numFmtId="0" fontId="31" fillId="0" borderId="0" xfId="0" applyFont="1"/>
    <xf numFmtId="0" fontId="65" fillId="0" borderId="0" xfId="0" applyFont="1"/>
    <xf numFmtId="0" fontId="22" fillId="0" borderId="0" xfId="0" applyFont="1" applyAlignment="1">
      <alignment horizontal="left" indent="1"/>
    </xf>
    <xf numFmtId="0" fontId="66" fillId="0" borderId="0" xfId="0" applyFont="1"/>
    <xf numFmtId="0" fontId="67" fillId="0" borderId="0" xfId="0" applyFont="1"/>
    <xf numFmtId="0" fontId="54" fillId="0" borderId="0" xfId="0" applyFont="1"/>
    <xf numFmtId="0" fontId="26" fillId="0" borderId="0" xfId="0" applyFont="1"/>
    <xf numFmtId="0" fontId="27" fillId="0" borderId="0" xfId="0" applyFont="1" applyAlignment="1">
      <alignment horizontal="left" indent="1"/>
    </xf>
    <xf numFmtId="0" fontId="22" fillId="6" borderId="0" xfId="0" applyFont="1" applyFill="1" applyAlignment="1">
      <alignment horizontal="left" indent="1"/>
    </xf>
    <xf numFmtId="9" fontId="22" fillId="0" borderId="0" xfId="1" applyFont="1" applyAlignment="1"/>
    <xf numFmtId="0" fontId="68" fillId="0" borderId="0" xfId="0" applyFont="1" applyAlignment="1">
      <alignment horizontal="left" vertical="center" wrapText="1"/>
    </xf>
    <xf numFmtId="165" fontId="69" fillId="0" borderId="0" xfId="0" applyNumberFormat="1" applyFont="1"/>
    <xf numFmtId="9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1" fillId="0" borderId="0" xfId="0" applyFont="1" applyAlignment="1">
      <alignment horizontal="center" wrapText="1"/>
    </xf>
    <xf numFmtId="169" fontId="71" fillId="7" borderId="2" xfId="3" applyNumberFormat="1" applyFont="1"/>
    <xf numFmtId="4" fontId="38" fillId="8" borderId="2" xfId="5" applyNumberFormat="1"/>
    <xf numFmtId="4" fontId="38" fillId="8" borderId="2" xfId="5" applyNumberFormat="1" applyAlignment="1">
      <alignment horizontal="right"/>
    </xf>
    <xf numFmtId="4" fontId="37" fillId="8" borderId="3" xfId="4" applyNumberFormat="1"/>
    <xf numFmtId="4" fontId="38" fillId="8" borderId="2" xfId="2" applyNumberFormat="1" applyFont="1" applyFill="1" applyBorder="1"/>
    <xf numFmtId="4" fontId="2" fillId="0" borderId="0" xfId="0" applyNumberFormat="1" applyFont="1" applyAlignment="1">
      <alignment horizontal="center"/>
    </xf>
    <xf numFmtId="4" fontId="44" fillId="4" borderId="0" xfId="0" applyNumberFormat="1" applyFont="1" applyFill="1" applyAlignment="1">
      <alignment vertical="center" wrapText="1"/>
    </xf>
    <xf numFmtId="4" fontId="14" fillId="2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38" fillId="0" borderId="0" xfId="5" applyNumberFormat="1" applyFill="1" applyBorder="1"/>
    <xf numFmtId="4" fontId="37" fillId="8" borderId="22" xfId="4" applyNumberFormat="1" applyBorder="1"/>
    <xf numFmtId="0" fontId="72" fillId="10" borderId="0" xfId="0" applyFont="1" applyFill="1"/>
    <xf numFmtId="0" fontId="29" fillId="4" borderId="4" xfId="0" applyFont="1" applyFill="1" applyBorder="1" applyAlignment="1" applyProtection="1">
      <alignment horizontal="center" wrapText="1"/>
      <protection locked="0"/>
    </xf>
    <xf numFmtId="0" fontId="29" fillId="12" borderId="4" xfId="0" applyFont="1" applyFill="1" applyBorder="1" applyAlignment="1" applyProtection="1">
      <alignment horizontal="center" vertical="center" wrapText="1"/>
      <protection locked="0"/>
    </xf>
    <xf numFmtId="0" fontId="73" fillId="10" borderId="0" xfId="0" applyFont="1" applyFill="1"/>
    <xf numFmtId="0" fontId="72" fillId="10" borderId="0" xfId="0" applyFont="1" applyFill="1" applyAlignment="1">
      <alignment wrapText="1"/>
    </xf>
    <xf numFmtId="0" fontId="73" fillId="10" borderId="0" xfId="0" applyFont="1" applyFill="1" applyAlignment="1">
      <alignment wrapText="1"/>
    </xf>
    <xf numFmtId="0" fontId="74" fillId="10" borderId="0" xfId="0" applyFont="1" applyFill="1"/>
    <xf numFmtId="9" fontId="72" fillId="10" borderId="0" xfId="1" applyFont="1" applyFill="1" applyAlignment="1"/>
    <xf numFmtId="169" fontId="71" fillId="7" borderId="2" xfId="3" applyNumberFormat="1" applyFont="1" applyAlignment="1">
      <alignment horizontal="right"/>
    </xf>
    <xf numFmtId="0" fontId="2" fillId="0" borderId="0" xfId="0" applyFont="1" applyAlignment="1" applyProtection="1">
      <alignment horizontal="left" indent="1"/>
      <protection locked="0"/>
    </xf>
    <xf numFmtId="170" fontId="63" fillId="0" borderId="0" xfId="1" applyNumberFormat="1" applyFont="1" applyAlignment="1">
      <alignment horizontal="right"/>
    </xf>
    <xf numFmtId="170" fontId="22" fillId="0" borderId="0" xfId="1" applyNumberFormat="1" applyFont="1"/>
    <xf numFmtId="0" fontId="77" fillId="10" borderId="0" xfId="0" applyFont="1" applyFill="1" applyAlignment="1">
      <alignment wrapText="1"/>
    </xf>
    <xf numFmtId="2" fontId="63" fillId="0" borderId="0" xfId="1" applyNumberFormat="1" applyFont="1" applyAlignment="1">
      <alignment horizontal="right"/>
    </xf>
    <xf numFmtId="3" fontId="22" fillId="13" borderId="0" xfId="0" applyNumberFormat="1" applyFont="1" applyFill="1" applyAlignment="1">
      <alignment horizontal="right"/>
    </xf>
    <xf numFmtId="0" fontId="80" fillId="0" borderId="0" xfId="0" applyFont="1" applyAlignment="1">
      <alignment horizontal="right"/>
    </xf>
    <xf numFmtId="0" fontId="80" fillId="0" borderId="0" xfId="0" applyFont="1"/>
    <xf numFmtId="3" fontId="22" fillId="5" borderId="0" xfId="0" applyNumberFormat="1" applyFont="1" applyFill="1"/>
    <xf numFmtId="3" fontId="73" fillId="0" borderId="0" xfId="0" applyNumberFormat="1" applyFont="1"/>
    <xf numFmtId="172" fontId="81" fillId="0" borderId="0" xfId="0" applyNumberFormat="1" applyFont="1" applyAlignment="1">
      <alignment horizontal="left"/>
    </xf>
    <xf numFmtId="3" fontId="81" fillId="0" borderId="0" xfId="0" applyNumberFormat="1" applyFont="1"/>
    <xf numFmtId="0" fontId="81" fillId="0" borderId="0" xfId="0" applyFont="1" applyAlignment="1">
      <alignment horizontal="right"/>
    </xf>
    <xf numFmtId="0" fontId="81" fillId="0" borderId="0" xfId="0" applyFont="1"/>
    <xf numFmtId="0" fontId="81" fillId="0" borderId="0" xfId="0" applyFont="1" applyAlignment="1">
      <alignment horizontal="left"/>
    </xf>
    <xf numFmtId="3" fontId="63" fillId="0" borderId="0" xfId="0" applyNumberFormat="1" applyFont="1"/>
    <xf numFmtId="3" fontId="63" fillId="0" borderId="0" xfId="0" applyNumberFormat="1" applyFont="1" applyAlignment="1">
      <alignment horizontal="right"/>
    </xf>
    <xf numFmtId="3" fontId="83" fillId="0" borderId="0" xfId="0" applyNumberFormat="1" applyFont="1" applyAlignment="1">
      <alignment horizontal="right"/>
    </xf>
    <xf numFmtId="0" fontId="85" fillId="10" borderId="0" xfId="0" applyFont="1" applyFill="1"/>
    <xf numFmtId="0" fontId="7" fillId="0" borderId="0" xfId="0" quotePrefix="1" applyFont="1"/>
    <xf numFmtId="0" fontId="86" fillId="10" borderId="0" xfId="0" applyFont="1" applyFill="1"/>
    <xf numFmtId="0" fontId="85" fillId="10" borderId="0" xfId="0" applyFont="1" applyFill="1" applyAlignment="1">
      <alignment horizontal="right"/>
    </xf>
    <xf numFmtId="0" fontId="85" fillId="10" borderId="0" xfId="0" quotePrefix="1" applyFont="1" applyFill="1" applyAlignment="1">
      <alignment horizontal="right"/>
    </xf>
    <xf numFmtId="3" fontId="83" fillId="13" borderId="0" xfId="0" applyNumberFormat="1" applyFont="1" applyFill="1" applyAlignment="1">
      <alignment horizontal="right"/>
    </xf>
    <xf numFmtId="0" fontId="79" fillId="0" borderId="0" xfId="0" applyFont="1" applyAlignment="1">
      <alignment horizontal="right"/>
    </xf>
    <xf numFmtId="0" fontId="87" fillId="0" borderId="0" xfId="0" applyFont="1" applyAlignment="1">
      <alignment horizontal="left" vertical="center"/>
    </xf>
    <xf numFmtId="0" fontId="88" fillId="0" borderId="0" xfId="0" applyFont="1"/>
    <xf numFmtId="0" fontId="87" fillId="0" borderId="0" xfId="0" applyFont="1"/>
    <xf numFmtId="0" fontId="87" fillId="0" borderId="0" xfId="0" applyFont="1" applyAlignment="1">
      <alignment horizontal="left"/>
    </xf>
    <xf numFmtId="0" fontId="89" fillId="0" borderId="0" xfId="0" applyFont="1"/>
    <xf numFmtId="0" fontId="87" fillId="0" borderId="0" xfId="0" applyFont="1" applyAlignment="1">
      <alignment wrapText="1"/>
    </xf>
    <xf numFmtId="170" fontId="89" fillId="0" borderId="0" xfId="1" applyNumberFormat="1" applyFont="1" applyAlignment="1">
      <alignment horizontal="left"/>
    </xf>
    <xf numFmtId="49" fontId="90" fillId="0" borderId="0" xfId="0" applyNumberFormat="1" applyFont="1"/>
    <xf numFmtId="166" fontId="22" fillId="0" borderId="0" xfId="8" applyFont="1"/>
    <xf numFmtId="170" fontId="87" fillId="0" borderId="0" xfId="1" applyNumberFormat="1" applyFont="1" applyAlignment="1">
      <alignment horizontal="left"/>
    </xf>
    <xf numFmtId="0" fontId="83" fillId="0" borderId="0" xfId="0" applyFont="1" applyAlignment="1">
      <alignment horizontal="right"/>
    </xf>
    <xf numFmtId="3" fontId="83" fillId="0" borderId="0" xfId="0" applyNumberFormat="1" applyFont="1"/>
    <xf numFmtId="2" fontId="87" fillId="0" borderId="0" xfId="1" applyNumberFormat="1" applyFont="1" applyAlignment="1">
      <alignment horizontal="left"/>
    </xf>
    <xf numFmtId="0" fontId="87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71" fontId="22" fillId="0" borderId="0" xfId="1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7" fillId="0" borderId="0" xfId="0" quotePrefix="1" applyFont="1" applyAlignment="1">
      <alignment horizontal="right" wrapText="1"/>
    </xf>
    <xf numFmtId="166" fontId="63" fillId="0" borderId="0" xfId="8" applyFont="1" applyAlignment="1">
      <alignment horizontal="right"/>
    </xf>
    <xf numFmtId="0" fontId="89" fillId="0" borderId="0" xfId="0" applyFont="1" applyAlignment="1">
      <alignment wrapText="1"/>
    </xf>
    <xf numFmtId="170" fontId="54" fillId="0" borderId="0" xfId="1" applyNumberFormat="1" applyFont="1" applyAlignment="1">
      <alignment wrapText="1"/>
    </xf>
    <xf numFmtId="3" fontId="0" fillId="0" borderId="0" xfId="0" applyNumberFormat="1" applyAlignment="1">
      <alignment horizontal="right" vertical="center"/>
    </xf>
    <xf numFmtId="165" fontId="36" fillId="7" borderId="2" xfId="3" applyNumberFormat="1" applyAlignment="1" applyProtection="1">
      <alignment vertical="center"/>
      <protection locked="0"/>
    </xf>
    <xf numFmtId="4" fontId="38" fillId="8" borderId="2" xfId="5" applyNumberFormat="1" applyAlignment="1">
      <alignment vertical="center"/>
    </xf>
    <xf numFmtId="0" fontId="95" fillId="0" borderId="0" xfId="0" applyFont="1"/>
    <xf numFmtId="0" fontId="96" fillId="0" borderId="33" xfId="0" applyFont="1" applyBorder="1" applyAlignment="1">
      <alignment horizontal="center" vertical="center"/>
    </xf>
    <xf numFmtId="0" fontId="96" fillId="0" borderId="32" xfId="0" applyFont="1" applyBorder="1" applyAlignment="1">
      <alignment horizontal="right" vertical="center"/>
    </xf>
    <xf numFmtId="3" fontId="96" fillId="0" borderId="38" xfId="0" applyNumberFormat="1" applyFont="1" applyBorder="1" applyAlignment="1">
      <alignment horizontal="center" vertical="center"/>
    </xf>
    <xf numFmtId="3" fontId="96" fillId="0" borderId="35" xfId="0" applyNumberFormat="1" applyFont="1" applyBorder="1" applyAlignment="1">
      <alignment horizontal="center" vertical="center"/>
    </xf>
    <xf numFmtId="0" fontId="96" fillId="0" borderId="34" xfId="0" applyFont="1" applyBorder="1" applyAlignment="1">
      <alignment horizontal="center" vertical="center"/>
    </xf>
    <xf numFmtId="3" fontId="96" fillId="0" borderId="39" xfId="0" applyNumberFormat="1" applyFont="1" applyBorder="1" applyAlignment="1">
      <alignment horizontal="center" vertical="center"/>
    </xf>
    <xf numFmtId="3" fontId="96" fillId="0" borderId="38" xfId="0" applyNumberFormat="1" applyFont="1" applyBorder="1" applyAlignment="1">
      <alignment vertical="center"/>
    </xf>
    <xf numFmtId="0" fontId="97" fillId="0" borderId="40" xfId="0" applyFont="1" applyBorder="1" applyAlignment="1">
      <alignment horizontal="left" vertical="center"/>
    </xf>
    <xf numFmtId="0" fontId="96" fillId="0" borderId="36" xfId="0" applyFont="1" applyBorder="1" applyAlignment="1">
      <alignment horizontal="center" vertical="center"/>
    </xf>
    <xf numFmtId="3" fontId="96" fillId="0" borderId="35" xfId="0" applyNumberFormat="1" applyFont="1" applyBorder="1" applyAlignment="1">
      <alignment vertical="center"/>
    </xf>
    <xf numFmtId="0" fontId="97" fillId="0" borderId="37" xfId="0" applyFont="1" applyBorder="1" applyAlignment="1">
      <alignment horizontal="left" vertical="center"/>
    </xf>
    <xf numFmtId="0" fontId="81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4" fillId="0" borderId="34" xfId="0" applyFont="1" applyBorder="1" applyAlignment="1">
      <alignment horizontal="center" vertical="center"/>
    </xf>
    <xf numFmtId="3" fontId="94" fillId="0" borderId="39" xfId="0" applyNumberFormat="1" applyFont="1" applyBorder="1" applyAlignment="1">
      <alignment horizontal="center" vertical="center"/>
    </xf>
    <xf numFmtId="3" fontId="94" fillId="0" borderId="36" xfId="0" applyNumberFormat="1" applyFont="1" applyBorder="1" applyAlignment="1">
      <alignment horizontal="center" vertical="center"/>
    </xf>
    <xf numFmtId="170" fontId="98" fillId="0" borderId="0" xfId="1" applyNumberFormat="1" applyFont="1"/>
    <xf numFmtId="0" fontId="85" fillId="10" borderId="0" xfId="0" quotePrefix="1" applyFont="1" applyFill="1"/>
    <xf numFmtId="49" fontId="99" fillId="0" borderId="0" xfId="0" applyNumberFormat="1" applyFont="1"/>
    <xf numFmtId="0" fontId="100" fillId="0" borderId="0" xfId="0" applyFont="1" applyAlignment="1">
      <alignment horizontal="left" vertical="center"/>
    </xf>
    <xf numFmtId="0" fontId="100" fillId="0" borderId="0" xfId="0" applyFont="1" applyAlignment="1">
      <alignment wrapText="1"/>
    </xf>
    <xf numFmtId="0" fontId="100" fillId="0" borderId="0" xfId="0" applyFont="1"/>
    <xf numFmtId="170" fontId="78" fillId="0" borderId="0" xfId="1" applyNumberFormat="1" applyFont="1" applyAlignment="1">
      <alignment horizontal="left"/>
    </xf>
    <xf numFmtId="49" fontId="101" fillId="0" borderId="0" xfId="0" applyNumberFormat="1" applyFont="1"/>
    <xf numFmtId="170" fontId="100" fillId="0" borderId="0" xfId="1" applyNumberFormat="1" applyFont="1" applyAlignment="1">
      <alignment horizontal="left"/>
    </xf>
    <xf numFmtId="170" fontId="100" fillId="0" borderId="0" xfId="1" applyNumberFormat="1" applyFont="1" applyAlignment="1">
      <alignment horizontal="left" wrapText="1"/>
    </xf>
    <xf numFmtId="3" fontId="34" fillId="0" borderId="0" xfId="0" applyNumberFormat="1" applyFont="1"/>
    <xf numFmtId="0" fontId="78" fillId="0" borderId="0" xfId="0" applyFont="1"/>
    <xf numFmtId="0" fontId="36" fillId="14" borderId="2" xfId="3" applyFill="1"/>
    <xf numFmtId="173" fontId="22" fillId="0" borderId="0" xfId="0" applyNumberFormat="1" applyFont="1"/>
    <xf numFmtId="9" fontId="17" fillId="0" borderId="0" xfId="0" applyNumberFormat="1" applyFont="1" applyAlignment="1">
      <alignment horizontal="left"/>
    </xf>
    <xf numFmtId="4" fontId="37" fillId="8" borderId="3" xfId="4" applyNumberFormat="1" applyBorder="1"/>
    <xf numFmtId="4" fontId="37" fillId="8" borderId="4" xfId="4" applyNumberFormat="1" applyBorder="1"/>
    <xf numFmtId="0" fontId="103" fillId="0" borderId="0" xfId="0" applyFont="1"/>
    <xf numFmtId="0" fontId="101" fillId="0" borderId="0" xfId="0" applyFont="1" applyFill="1"/>
    <xf numFmtId="3" fontId="22" fillId="0" borderId="0" xfId="0" applyNumberFormat="1" applyFont="1" applyFill="1"/>
    <xf numFmtId="0" fontId="83" fillId="0" borderId="0" xfId="0" applyFont="1" applyFill="1" applyAlignment="1">
      <alignment horizontal="right"/>
    </xf>
    <xf numFmtId="3" fontId="83" fillId="0" borderId="0" xfId="0" applyNumberFormat="1" applyFont="1" applyFill="1"/>
    <xf numFmtId="3" fontId="83" fillId="0" borderId="0" xfId="0" applyNumberFormat="1" applyFont="1" applyFill="1" applyAlignment="1">
      <alignment horizontal="right"/>
    </xf>
    <xf numFmtId="0" fontId="76" fillId="10" borderId="0" xfId="0" applyFont="1" applyFill="1" applyAlignment="1">
      <alignment vertical="top" wrapText="1"/>
    </xf>
    <xf numFmtId="3" fontId="63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10" borderId="0" xfId="0" applyNumberFormat="1" applyFont="1" applyFill="1" applyAlignment="1">
      <alignment horizontal="right"/>
    </xf>
    <xf numFmtId="3" fontId="63" fillId="10" borderId="0" xfId="0" applyNumberFormat="1" applyFont="1" applyFill="1" applyAlignment="1">
      <alignment horizontal="right"/>
    </xf>
    <xf numFmtId="3" fontId="83" fillId="10" borderId="0" xfId="0" applyNumberFormat="1" applyFont="1" applyFill="1" applyAlignment="1">
      <alignment horizontal="right"/>
    </xf>
    <xf numFmtId="3" fontId="63" fillId="0" borderId="0" xfId="0" applyNumberFormat="1" applyFont="1" applyFill="1"/>
    <xf numFmtId="0" fontId="5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2" fillId="0" borderId="14" xfId="0" applyFont="1" applyBorder="1" applyAlignment="1" applyProtection="1">
      <protection locked="0"/>
    </xf>
    <xf numFmtId="0" fontId="41" fillId="0" borderId="24" xfId="0" applyFont="1" applyBorder="1" applyAlignment="1" applyProtection="1">
      <alignment horizontal="center"/>
      <protection locked="0"/>
    </xf>
    <xf numFmtId="0" fontId="40" fillId="0" borderId="43" xfId="0" applyFont="1" applyBorder="1" applyAlignment="1" applyProtection="1">
      <alignment horizontal="left" indent="1"/>
      <protection locked="0"/>
    </xf>
    <xf numFmtId="0" fontId="12" fillId="0" borderId="44" xfId="0" applyFont="1" applyBorder="1" applyAlignment="1" applyProtection="1">
      <protection locked="0"/>
    </xf>
    <xf numFmtId="0" fontId="40" fillId="0" borderId="45" xfId="0" applyFont="1" applyBorder="1" applyAlignment="1" applyProtection="1">
      <alignment horizontal="left" indent="1"/>
      <protection locked="0"/>
    </xf>
    <xf numFmtId="0" fontId="81" fillId="0" borderId="0" xfId="0" applyFont="1" applyAlignment="1">
      <alignment horizontal="left" vertical="center" indent="1"/>
    </xf>
    <xf numFmtId="3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0" fontId="0" fillId="0" borderId="0" xfId="0" applyProtection="1"/>
    <xf numFmtId="9" fontId="2" fillId="0" borderId="0" xfId="0" applyNumberFormat="1" applyFont="1" applyAlignment="1" applyProtection="1">
      <alignment horizontal="center"/>
    </xf>
    <xf numFmtId="0" fontId="44" fillId="4" borderId="0" xfId="0" applyFont="1" applyFill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3" fontId="0" fillId="0" borderId="0" xfId="0" applyNumberFormat="1" applyAlignment="1" applyProtection="1">
      <alignment vertical="center" wrapText="1"/>
    </xf>
    <xf numFmtId="0" fontId="7" fillId="0" borderId="0" xfId="0" applyFont="1" applyProtection="1"/>
    <xf numFmtId="0" fontId="12" fillId="0" borderId="0" xfId="0" applyFont="1" applyProtection="1"/>
    <xf numFmtId="0" fontId="48" fillId="11" borderId="0" xfId="0" applyFont="1" applyFill="1" applyAlignment="1" applyProtection="1">
      <alignment horizontal="left" vertical="center"/>
    </xf>
    <xf numFmtId="3" fontId="79" fillId="0" borderId="0" xfId="0" applyNumberFormat="1" applyFont="1" applyAlignment="1">
      <alignment horizontal="right"/>
    </xf>
    <xf numFmtId="0" fontId="105" fillId="10" borderId="0" xfId="0" applyFont="1" applyFill="1" applyAlignment="1">
      <alignment vertical="top"/>
    </xf>
    <xf numFmtId="3" fontId="79" fillId="5" borderId="0" xfId="0" applyNumberFormat="1" applyFont="1" applyFill="1"/>
    <xf numFmtId="3" fontId="79" fillId="0" borderId="0" xfId="0" applyNumberFormat="1" applyFont="1"/>
    <xf numFmtId="0" fontId="106" fillId="0" borderId="0" xfId="0" applyFont="1" applyAlignment="1">
      <alignment horizontal="left" vertical="center"/>
    </xf>
    <xf numFmtId="0" fontId="106" fillId="0" borderId="0" xfId="0" applyFont="1" applyAlignment="1">
      <alignment wrapText="1"/>
    </xf>
    <xf numFmtId="0" fontId="107" fillId="0" borderId="0" xfId="0" applyFont="1"/>
    <xf numFmtId="3" fontId="108" fillId="0" borderId="0" xfId="0" applyNumberFormat="1" applyFont="1"/>
    <xf numFmtId="0" fontId="108" fillId="0" borderId="0" xfId="0" applyFont="1" applyAlignment="1">
      <alignment horizontal="left" indent="1"/>
    </xf>
    <xf numFmtId="170" fontId="109" fillId="0" borderId="0" xfId="1" applyNumberFormat="1" applyFont="1" applyAlignment="1">
      <alignment horizontal="left"/>
    </xf>
    <xf numFmtId="0" fontId="109" fillId="0" borderId="0" xfId="0" applyFont="1" applyAlignment="1">
      <alignment horizontal="center"/>
    </xf>
    <xf numFmtId="49" fontId="110" fillId="0" borderId="0" xfId="0" applyNumberFormat="1" applyFont="1"/>
    <xf numFmtId="0" fontId="106" fillId="0" borderId="0" xfId="0" applyFont="1" applyAlignment="1">
      <alignment horizontal="center"/>
    </xf>
    <xf numFmtId="0" fontId="111" fillId="0" borderId="0" xfId="0" applyFont="1"/>
    <xf numFmtId="0" fontId="112" fillId="0" borderId="0" xfId="0" applyFont="1" applyAlignment="1">
      <alignment wrapText="1"/>
    </xf>
    <xf numFmtId="0" fontId="112" fillId="0" borderId="0" xfId="0" applyFont="1"/>
    <xf numFmtId="0" fontId="112" fillId="0" borderId="0" xfId="0" applyFont="1" applyAlignment="1">
      <alignment horizontal="left" indent="1"/>
    </xf>
    <xf numFmtId="3" fontId="112" fillId="0" borderId="0" xfId="0" applyNumberFormat="1" applyFont="1" applyAlignment="1">
      <alignment horizontal="right"/>
    </xf>
    <xf numFmtId="3" fontId="112" fillId="0" borderId="0" xfId="0" applyNumberFormat="1" applyFont="1" applyAlignment="1" applyProtection="1">
      <alignment horizontal="right"/>
    </xf>
    <xf numFmtId="0" fontId="114" fillId="0" borderId="0" xfId="0" applyFont="1"/>
    <xf numFmtId="0" fontId="43" fillId="0" borderId="1" xfId="7" applyFont="1" applyFill="1" applyBorder="1" applyAlignment="1" applyProtection="1">
      <protection locked="0"/>
    </xf>
    <xf numFmtId="0" fontId="43" fillId="0" borderId="0" xfId="7" applyFont="1" applyFill="1" applyBorder="1" applyAlignment="1" applyProtection="1">
      <protection locked="0"/>
    </xf>
    <xf numFmtId="0" fontId="12" fillId="0" borderId="0" xfId="0" applyFont="1"/>
    <xf numFmtId="0" fontId="0" fillId="0" borderId="0" xfId="0" applyAlignment="1">
      <alignment wrapText="1"/>
    </xf>
    <xf numFmtId="0" fontId="17" fillId="0" borderId="0" xfId="0" applyFont="1"/>
    <xf numFmtId="0" fontId="17" fillId="3" borderId="0" xfId="0" applyFont="1" applyFill="1"/>
    <xf numFmtId="0" fontId="0" fillId="0" borderId="0" xfId="0" applyAlignment="1">
      <alignment horizontal="left" vertical="center"/>
    </xf>
    <xf numFmtId="0" fontId="40" fillId="0" borderId="20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0" fillId="0" borderId="0" xfId="0" applyAlignment="1">
      <alignment horizontal="left" indent="1"/>
    </xf>
    <xf numFmtId="0" fontId="13" fillId="4" borderId="5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</xf>
    <xf numFmtId="0" fontId="12" fillId="0" borderId="5" xfId="0" applyFont="1" applyBorder="1" applyAlignment="1" applyProtection="1">
      <alignment horizontal="left"/>
      <protection locked="0"/>
    </xf>
    <xf numFmtId="0" fontId="0" fillId="0" borderId="0" xfId="0"/>
    <xf numFmtId="0" fontId="7" fillId="0" borderId="0" xfId="0" applyFont="1" applyProtection="1">
      <protection locked="0"/>
    </xf>
    <xf numFmtId="0" fontId="10" fillId="0" borderId="0" xfId="0" applyFont="1" applyAlignment="1">
      <alignment horizontal="left"/>
    </xf>
    <xf numFmtId="0" fontId="46" fillId="10" borderId="0" xfId="0" applyFont="1" applyFill="1" applyAlignment="1">
      <alignment horizontal="right" vertical="center"/>
    </xf>
    <xf numFmtId="0" fontId="12" fillId="0" borderId="15" xfId="0" applyFont="1" applyBorder="1" applyAlignment="1" applyProtection="1">
      <protection locked="0"/>
    </xf>
    <xf numFmtId="169" fontId="12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center" vertical="center"/>
    </xf>
    <xf numFmtId="0" fontId="41" fillId="0" borderId="0" xfId="0" applyFont="1" applyProtection="1">
      <protection locked="0"/>
    </xf>
    <xf numFmtId="0" fontId="0" fillId="0" borderId="0" xfId="0" applyAlignment="1">
      <alignment horizontal="left" vertical="center" indent="1"/>
    </xf>
    <xf numFmtId="0" fontId="14" fillId="2" borderId="0" xfId="0" applyFont="1" applyFill="1" applyAlignment="1">
      <alignment horizontal="left" vertical="center"/>
    </xf>
    <xf numFmtId="0" fontId="43" fillId="0" borderId="1" xfId="7" applyFont="1" applyFill="1" applyBorder="1" applyAlignment="1" applyProtection="1">
      <protection locked="0"/>
    </xf>
    <xf numFmtId="0" fontId="43" fillId="0" borderId="0" xfId="7" applyFont="1" applyFill="1" applyBorder="1" applyAlignment="1" applyProtection="1">
      <protection locked="0"/>
    </xf>
    <xf numFmtId="0" fontId="70" fillId="0" borderId="32" xfId="0" applyFont="1" applyBorder="1" applyAlignment="1"/>
    <xf numFmtId="0" fontId="70" fillId="0" borderId="0" xfId="0" applyFont="1" applyAlignment="1"/>
    <xf numFmtId="0" fontId="55" fillId="0" borderId="0" xfId="0" applyFont="1" applyAlignment="1">
      <alignment horizontal="left" vertical="center"/>
    </xf>
    <xf numFmtId="0" fontId="12" fillId="0" borderId="0" xfId="0" applyFont="1" applyAlignment="1"/>
    <xf numFmtId="0" fontId="0" fillId="0" borderId="0" xfId="0" applyAlignment="1">
      <alignment wrapText="1"/>
    </xf>
    <xf numFmtId="0" fontId="17" fillId="0" borderId="0" xfId="0" applyFont="1" applyAlignment="1"/>
    <xf numFmtId="0" fontId="113" fillId="0" borderId="0" xfId="0" applyFont="1" applyAlignment="1"/>
    <xf numFmtId="0" fontId="112" fillId="0" borderId="0" xfId="0" applyFont="1" applyAlignment="1">
      <alignment horizontal="left" wrapText="1"/>
    </xf>
    <xf numFmtId="0" fontId="12" fillId="0" borderId="6" xfId="0" applyFont="1" applyBorder="1" applyAlignment="1" applyProtection="1"/>
    <xf numFmtId="0" fontId="12" fillId="0" borderId="7" xfId="0" applyFont="1" applyBorder="1" applyAlignment="1" applyProtection="1"/>
    <xf numFmtId="0" fontId="17" fillId="0" borderId="0" xfId="0" applyFont="1" applyAlignment="1">
      <alignment horizontal="left" indent="1"/>
    </xf>
    <xf numFmtId="0" fontId="17" fillId="0" borderId="31" xfId="0" applyFont="1" applyBorder="1" applyAlignment="1">
      <alignment horizontal="left" indent="1"/>
    </xf>
    <xf numFmtId="0" fontId="17" fillId="3" borderId="0" xfId="0" applyFont="1" applyFill="1" applyAlignment="1"/>
    <xf numFmtId="0" fontId="0" fillId="0" borderId="0" xfId="0" applyAlignment="1">
      <alignment horizontal="left" vertical="center"/>
    </xf>
    <xf numFmtId="0" fontId="40" fillId="0" borderId="29" xfId="0" applyFont="1" applyBorder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40" fillId="0" borderId="30" xfId="0" applyFont="1" applyBorder="1" applyAlignment="1" applyProtection="1">
      <protection locked="0"/>
    </xf>
    <xf numFmtId="0" fontId="40" fillId="0" borderId="20" xfId="0" applyFont="1" applyBorder="1" applyAlignment="1" applyProtection="1">
      <protection locked="0"/>
    </xf>
    <xf numFmtId="0" fontId="42" fillId="0" borderId="26" xfId="0" applyFont="1" applyBorder="1" applyAlignment="1" applyProtection="1">
      <alignment horizontal="center" wrapText="1"/>
      <protection locked="0"/>
    </xf>
    <xf numFmtId="0" fontId="42" fillId="0" borderId="28" xfId="0" applyFont="1" applyBorder="1" applyAlignment="1" applyProtection="1">
      <alignment horizontal="center" wrapText="1"/>
      <protection locked="0"/>
    </xf>
    <xf numFmtId="0" fontId="42" fillId="0" borderId="27" xfId="0" applyFont="1" applyBorder="1" applyAlignment="1" applyProtection="1">
      <alignment horizontal="center" wrapText="1"/>
      <protection locked="0"/>
    </xf>
    <xf numFmtId="0" fontId="39" fillId="0" borderId="13" xfId="7" applyBorder="1" applyAlignment="1" applyProtection="1">
      <protection locked="0"/>
    </xf>
    <xf numFmtId="0" fontId="39" fillId="0" borderId="14" xfId="7" applyBorder="1" applyAlignment="1" applyProtection="1">
      <protection locked="0"/>
    </xf>
    <xf numFmtId="0" fontId="39" fillId="0" borderId="15" xfId="7" applyBorder="1" applyAlignment="1" applyProtection="1">
      <protection locked="0"/>
    </xf>
    <xf numFmtId="0" fontId="104" fillId="0" borderId="0" xfId="0" applyFont="1" applyAlignment="1">
      <alignment horizontal="left" vertical="top" wrapText="1"/>
    </xf>
    <xf numFmtId="0" fontId="12" fillId="0" borderId="5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17" xfId="0" applyFont="1" applyBorder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left" vertical="top"/>
      <protection locked="0"/>
    </xf>
    <xf numFmtId="0" fontId="12" fillId="0" borderId="19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0" fontId="41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3" fillId="4" borderId="5" xfId="0" applyFont="1" applyFill="1" applyBorder="1" applyAlignment="1" applyProtection="1">
      <alignment horizontal="left"/>
      <protection locked="0"/>
    </xf>
    <xf numFmtId="0" fontId="104" fillId="0" borderId="0" xfId="0" applyFont="1" applyAlignment="1">
      <alignment horizontal="right" vertical="top" wrapText="1"/>
    </xf>
    <xf numFmtId="0" fontId="12" fillId="0" borderId="0" xfId="0" applyFont="1" applyAlignment="1" applyProtection="1">
      <alignment horizontal="right"/>
    </xf>
    <xf numFmtId="0" fontId="12" fillId="0" borderId="18" xfId="0" applyFont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left"/>
      <protection locked="0"/>
    </xf>
    <xf numFmtId="0" fontId="13" fillId="4" borderId="14" xfId="0" applyFont="1" applyFill="1" applyBorder="1" applyAlignment="1" applyProtection="1">
      <alignment horizontal="left"/>
      <protection locked="0"/>
    </xf>
    <xf numFmtId="0" fontId="13" fillId="4" borderId="15" xfId="0" applyFont="1" applyFill="1" applyBorder="1" applyAlignment="1" applyProtection="1">
      <alignment horizontal="left"/>
      <protection locked="0"/>
    </xf>
    <xf numFmtId="0" fontId="13" fillId="4" borderId="13" xfId="0" applyFont="1" applyFill="1" applyBorder="1" applyAlignment="1" applyProtection="1">
      <alignment horizontal="left"/>
    </xf>
    <xf numFmtId="0" fontId="13" fillId="4" borderId="15" xfId="0" applyFont="1" applyFill="1" applyBorder="1" applyAlignment="1" applyProtection="1">
      <alignment horizontal="left"/>
    </xf>
    <xf numFmtId="0" fontId="12" fillId="0" borderId="5" xfId="0" applyFont="1" applyBorder="1" applyAlignment="1" applyProtection="1"/>
    <xf numFmtId="0" fontId="12" fillId="0" borderId="5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protection locked="0"/>
    </xf>
    <xf numFmtId="0" fontId="12" fillId="0" borderId="42" xfId="0" applyFont="1" applyBorder="1" applyAlignment="1" applyProtection="1">
      <protection locked="0"/>
    </xf>
    <xf numFmtId="0" fontId="0" fillId="0" borderId="0" xfId="0" applyAlignment="1"/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25" xfId="0" applyFont="1" applyBorder="1" applyAlignment="1" applyProtection="1">
      <alignment horizontal="left" vertical="top"/>
      <protection locked="0"/>
    </xf>
    <xf numFmtId="0" fontId="40" fillId="0" borderId="20" xfId="0" applyFont="1" applyBorder="1" applyAlignment="1" applyProtection="1">
      <alignment horizontal="left" indent="1"/>
      <protection locked="0"/>
    </xf>
    <xf numFmtId="0" fontId="42" fillId="0" borderId="26" xfId="0" applyFont="1" applyBorder="1" applyAlignment="1" applyProtection="1">
      <protection locked="0"/>
    </xf>
    <xf numFmtId="0" fontId="42" fillId="0" borderId="28" xfId="0" applyFont="1" applyBorder="1" applyAlignment="1" applyProtection="1">
      <protection locked="0"/>
    </xf>
    <xf numFmtId="0" fontId="42" fillId="0" borderId="27" xfId="0" applyFont="1" applyBorder="1" applyAlignment="1" applyProtection="1">
      <protection locked="0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indent="1"/>
    </xf>
    <xf numFmtId="0" fontId="7" fillId="0" borderId="0" xfId="0" applyFont="1" applyAlignment="1" applyProtection="1">
      <protection locked="0"/>
    </xf>
    <xf numFmtId="0" fontId="8" fillId="0" borderId="0" xfId="0" applyFont="1" applyAlignment="1">
      <alignment horizontal="right"/>
    </xf>
    <xf numFmtId="0" fontId="8" fillId="0" borderId="31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46" fillId="10" borderId="0" xfId="0" applyFont="1" applyFill="1" applyAlignment="1">
      <alignment horizontal="right" vertical="center"/>
    </xf>
    <xf numFmtId="0" fontId="17" fillId="0" borderId="0" xfId="0" applyFont="1" applyAlignment="1">
      <alignment wrapText="1"/>
    </xf>
    <xf numFmtId="169" fontId="12" fillId="0" borderId="0" xfId="0" applyNumberFormat="1" applyFont="1" applyAlignment="1" applyProtection="1">
      <alignment horizontal="left"/>
    </xf>
    <xf numFmtId="0" fontId="12" fillId="0" borderId="18" xfId="0" applyFont="1" applyBorder="1" applyAlignment="1" applyProtection="1"/>
    <xf numFmtId="0" fontId="96" fillId="0" borderId="38" xfId="0" applyFont="1" applyBorder="1" applyAlignment="1">
      <alignment horizontal="center" vertical="center"/>
    </xf>
    <xf numFmtId="0" fontId="96" fillId="0" borderId="40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1" fillId="0" borderId="0" xfId="0" applyFont="1" applyAlignment="1" applyProtection="1">
      <protection locked="0"/>
    </xf>
    <xf numFmtId="0" fontId="0" fillId="0" borderId="0" xfId="0" applyAlignment="1">
      <alignment horizontal="left" vertical="center" indent="1"/>
    </xf>
    <xf numFmtId="0" fontId="14" fillId="2" borderId="0" xfId="0" applyFont="1" applyFill="1" applyAlignment="1">
      <alignment horizontal="left" vertical="center"/>
    </xf>
    <xf numFmtId="0" fontId="13" fillId="4" borderId="1" xfId="0" applyFont="1" applyFill="1" applyBorder="1" applyAlignment="1" applyProtection="1">
      <protection locked="0"/>
    </xf>
    <xf numFmtId="0" fontId="13" fillId="4" borderId="31" xfId="0" applyFont="1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9" fillId="4" borderId="26" xfId="0" applyFont="1" applyFill="1" applyBorder="1" applyAlignment="1">
      <alignment horizontal="left"/>
    </xf>
    <xf numFmtId="0" fontId="19" fillId="4" borderId="27" xfId="0" applyFont="1" applyFill="1" applyBorder="1" applyAlignment="1">
      <alignment horizontal="left"/>
    </xf>
    <xf numFmtId="0" fontId="19" fillId="4" borderId="28" xfId="0" applyFont="1" applyFill="1" applyBorder="1" applyAlignment="1">
      <alignment horizontal="left"/>
    </xf>
    <xf numFmtId="0" fontId="19" fillId="4" borderId="4" xfId="0" applyFont="1" applyFill="1" applyBorder="1" applyAlignment="1">
      <alignment horizontal="left"/>
    </xf>
    <xf numFmtId="0" fontId="0" fillId="5" borderId="26" xfId="0" applyFill="1" applyBorder="1" applyAlignment="1" applyProtection="1">
      <protection locked="0"/>
    </xf>
    <xf numFmtId="0" fontId="0" fillId="5" borderId="27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7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0" fillId="3" borderId="26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76" fillId="13" borderId="0" xfId="0" applyFont="1" applyFill="1" applyAlignment="1">
      <alignment horizontal="center" vertical="top" wrapText="1"/>
    </xf>
    <xf numFmtId="0" fontId="72" fillId="10" borderId="0" xfId="0" applyFont="1" applyFill="1" applyAlignment="1">
      <alignment horizontal="left" wrapText="1"/>
    </xf>
  </cellXfs>
  <cellStyles count="9">
    <cellStyle name="Accent1" xfId="6" builtinId="29"/>
    <cellStyle name="Calculation" xfId="5" builtinId="22"/>
    <cellStyle name="Comma" xfId="2" builtinId="3"/>
    <cellStyle name="Currency" xfId="8" builtinId="4"/>
    <cellStyle name="Hyperlink" xfId="7" builtinId="8"/>
    <cellStyle name="Input" xfId="3" builtinId="20"/>
    <cellStyle name="Normal" xfId="0" builtinId="0"/>
    <cellStyle name="Output" xfId="4" builtinId="21"/>
    <cellStyle name="Percent" xfId="1" builtinId="5"/>
  </cellStyles>
  <dxfs count="0"/>
  <tableStyles count="0" defaultTableStyle="TableStyleMedium2" defaultPivotStyle="PivotStyleLight16"/>
  <colors>
    <mruColors>
      <color rgb="FF012EBF"/>
      <color rgb="FFFFE6CD"/>
      <color rgb="FFE0EDF8"/>
      <color rgb="FFFA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834470</xdr:colOff>
      <xdr:row>1</xdr:row>
      <xdr:rowOff>144228</xdr:rowOff>
    </xdr:from>
    <xdr:to>
      <xdr:col>18</xdr:col>
      <xdr:colOff>1165767</xdr:colOff>
      <xdr:row>4</xdr:row>
      <xdr:rowOff>36509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5F359-4B80-4BEE-B84A-84F3FC515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770" y="144228"/>
          <a:ext cx="3678382" cy="764771"/>
        </a:xfrm>
        <a:prstGeom prst="rect">
          <a:avLst/>
        </a:prstGeom>
      </xdr:spPr>
    </xdr:pic>
    <xdr:clientData/>
  </xdr:twoCellAnchor>
  <xdr:twoCellAnchor>
    <xdr:from>
      <xdr:col>7</xdr:col>
      <xdr:colOff>23814</xdr:colOff>
      <xdr:row>16</xdr:row>
      <xdr:rowOff>42862</xdr:rowOff>
    </xdr:from>
    <xdr:to>
      <xdr:col>7</xdr:col>
      <xdr:colOff>100014</xdr:colOff>
      <xdr:row>16</xdr:row>
      <xdr:rowOff>147637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79BCC4D2-3A4D-4A6B-BA1F-EA0801AF57F3}"/>
            </a:ext>
          </a:extLst>
        </xdr:cNvPr>
        <xdr:cNvSpPr/>
      </xdr:nvSpPr>
      <xdr:spPr>
        <a:xfrm rot="16200000">
          <a:off x="6692901" y="3181350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29184</xdr:colOff>
      <xdr:row>12</xdr:row>
      <xdr:rowOff>45720</xdr:rowOff>
    </xdr:from>
    <xdr:to>
      <xdr:col>17</xdr:col>
      <xdr:colOff>105384</xdr:colOff>
      <xdr:row>12</xdr:row>
      <xdr:rowOff>158115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7E59F0C-CAB0-4C02-AF07-C9E66FDF195B}"/>
            </a:ext>
          </a:extLst>
        </xdr:cNvPr>
        <xdr:cNvSpPr/>
      </xdr:nvSpPr>
      <xdr:spPr>
        <a:xfrm rot="16200000">
          <a:off x="14844109" y="2419091"/>
          <a:ext cx="11239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33339</xdr:colOff>
      <xdr:row>16</xdr:row>
      <xdr:rowOff>42862</xdr:rowOff>
    </xdr:from>
    <xdr:to>
      <xdr:col>7</xdr:col>
      <xdr:colOff>109539</xdr:colOff>
      <xdr:row>16</xdr:row>
      <xdr:rowOff>147637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A273327A-D74A-4338-B415-FD23885D49E6}"/>
            </a:ext>
          </a:extLst>
        </xdr:cNvPr>
        <xdr:cNvSpPr/>
      </xdr:nvSpPr>
      <xdr:spPr>
        <a:xfrm rot="16200000">
          <a:off x="6696076" y="3181350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29617</xdr:colOff>
      <xdr:row>11</xdr:row>
      <xdr:rowOff>46152</xdr:rowOff>
    </xdr:from>
    <xdr:to>
      <xdr:col>17</xdr:col>
      <xdr:colOff>105817</xdr:colOff>
      <xdr:row>11</xdr:row>
      <xdr:rowOff>158547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354B5033-6A9B-4856-A0C6-90CBD1506B63}"/>
            </a:ext>
          </a:extLst>
        </xdr:cNvPr>
        <xdr:cNvSpPr/>
      </xdr:nvSpPr>
      <xdr:spPr>
        <a:xfrm rot="16200000">
          <a:off x="14844542" y="2229023"/>
          <a:ext cx="11239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23813</xdr:colOff>
      <xdr:row>2</xdr:row>
      <xdr:rowOff>61912</xdr:rowOff>
    </xdr:from>
    <xdr:to>
      <xdr:col>4</xdr:col>
      <xdr:colOff>100013</xdr:colOff>
      <xdr:row>2</xdr:row>
      <xdr:rowOff>166687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550F805C-6346-41E6-945E-C7DBB2B73A40}"/>
            </a:ext>
          </a:extLst>
        </xdr:cNvPr>
        <xdr:cNvSpPr/>
      </xdr:nvSpPr>
      <xdr:spPr>
        <a:xfrm rot="16200000">
          <a:off x="5229225" y="628650"/>
          <a:ext cx="10477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23813</xdr:colOff>
      <xdr:row>3</xdr:row>
      <xdr:rowOff>61912</xdr:rowOff>
    </xdr:from>
    <xdr:to>
      <xdr:col>4</xdr:col>
      <xdr:colOff>100013</xdr:colOff>
      <xdr:row>3</xdr:row>
      <xdr:rowOff>166687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79FEA788-A96A-4E79-BBB1-106238AFC45F}"/>
            </a:ext>
          </a:extLst>
        </xdr:cNvPr>
        <xdr:cNvSpPr/>
      </xdr:nvSpPr>
      <xdr:spPr>
        <a:xfrm rot="16200000">
          <a:off x="5229225" y="819150"/>
          <a:ext cx="10477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663249</xdr:colOff>
      <xdr:row>1</xdr:row>
      <xdr:rowOff>207625</xdr:rowOff>
    </xdr:from>
    <xdr:to>
      <xdr:col>18</xdr:col>
      <xdr:colOff>1199766</xdr:colOff>
      <xdr:row>4</xdr:row>
      <xdr:rowOff>97828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7B758E-BBF7-4300-9017-AF06B19FE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1799" y="207625"/>
          <a:ext cx="3695007" cy="785553"/>
        </a:xfrm>
        <a:prstGeom prst="rect">
          <a:avLst/>
        </a:prstGeom>
      </xdr:spPr>
    </xdr:pic>
    <xdr:clientData/>
  </xdr:twoCellAnchor>
  <xdr:twoCellAnchor>
    <xdr:from>
      <xdr:col>7</xdr:col>
      <xdr:colOff>33339</xdr:colOff>
      <xdr:row>18</xdr:row>
      <xdr:rowOff>42862</xdr:rowOff>
    </xdr:from>
    <xdr:to>
      <xdr:col>7</xdr:col>
      <xdr:colOff>109539</xdr:colOff>
      <xdr:row>18</xdr:row>
      <xdr:rowOff>147637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8BC8B104-104C-4EEF-A270-4035E8E208F8}"/>
            </a:ext>
          </a:extLst>
        </xdr:cNvPr>
        <xdr:cNvSpPr/>
      </xdr:nvSpPr>
      <xdr:spPr>
        <a:xfrm rot="16200000">
          <a:off x="6000751" y="3657600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15922</xdr:colOff>
      <xdr:row>14</xdr:row>
      <xdr:rowOff>47489</xdr:rowOff>
    </xdr:from>
    <xdr:to>
      <xdr:col>17</xdr:col>
      <xdr:colOff>92122</xdr:colOff>
      <xdr:row>14</xdr:row>
      <xdr:rowOff>167504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4140D0E-3AD7-40F6-9ED5-3FC8D81F481B}"/>
            </a:ext>
          </a:extLst>
        </xdr:cNvPr>
        <xdr:cNvSpPr/>
      </xdr:nvSpPr>
      <xdr:spPr>
        <a:xfrm rot="16200000">
          <a:off x="14138639" y="2838451"/>
          <a:ext cx="12001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1592</xdr:colOff>
      <xdr:row>5</xdr:row>
      <xdr:rowOff>106362</xdr:rowOff>
    </xdr:from>
    <xdr:to>
      <xdr:col>4</xdr:col>
      <xdr:colOff>77792</xdr:colOff>
      <xdr:row>5</xdr:row>
      <xdr:rowOff>198437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519FCE54-C0F0-4024-B103-BC936B5CC472}"/>
            </a:ext>
          </a:extLst>
        </xdr:cNvPr>
        <xdr:cNvSpPr/>
      </xdr:nvSpPr>
      <xdr:spPr>
        <a:xfrm rot="16200000">
          <a:off x="4927604" y="1162050"/>
          <a:ext cx="9207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23813</xdr:colOff>
      <xdr:row>13</xdr:row>
      <xdr:rowOff>61912</xdr:rowOff>
    </xdr:from>
    <xdr:to>
      <xdr:col>17</xdr:col>
      <xdr:colOff>100013</xdr:colOff>
      <xdr:row>13</xdr:row>
      <xdr:rowOff>166687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C3A7DC86-D2C3-4EB3-9959-DEB6323AFF30}"/>
            </a:ext>
          </a:extLst>
        </xdr:cNvPr>
        <xdr:cNvSpPr/>
      </xdr:nvSpPr>
      <xdr:spPr>
        <a:xfrm rot="16200000">
          <a:off x="15960725" y="2724150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24766</xdr:colOff>
      <xdr:row>15</xdr:row>
      <xdr:rowOff>53340</xdr:rowOff>
    </xdr:from>
    <xdr:to>
      <xdr:col>17</xdr:col>
      <xdr:colOff>100966</xdr:colOff>
      <xdr:row>15</xdr:row>
      <xdr:rowOff>165735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FE6DD439-9C7A-4F27-BBB9-1952F1CF1AAB}"/>
            </a:ext>
          </a:extLst>
        </xdr:cNvPr>
        <xdr:cNvSpPr/>
      </xdr:nvSpPr>
      <xdr:spPr>
        <a:xfrm rot="16200000">
          <a:off x="14094143" y="3043238"/>
          <a:ext cx="11239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23813</xdr:colOff>
      <xdr:row>2</xdr:row>
      <xdr:rowOff>61912</xdr:rowOff>
    </xdr:from>
    <xdr:to>
      <xdr:col>4</xdr:col>
      <xdr:colOff>100013</xdr:colOff>
      <xdr:row>2</xdr:row>
      <xdr:rowOff>166687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F8135333-DCD8-41FA-85DB-A3E7429332E3}"/>
            </a:ext>
          </a:extLst>
        </xdr:cNvPr>
        <xdr:cNvSpPr/>
      </xdr:nvSpPr>
      <xdr:spPr>
        <a:xfrm rot="16200000">
          <a:off x="5054600" y="542925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23813</xdr:colOff>
      <xdr:row>3</xdr:row>
      <xdr:rowOff>61912</xdr:rowOff>
    </xdr:from>
    <xdr:to>
      <xdr:col>4</xdr:col>
      <xdr:colOff>100013</xdr:colOff>
      <xdr:row>3</xdr:row>
      <xdr:rowOff>166687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27AE8C60-14F8-470C-991C-BCF89A272B8D}"/>
            </a:ext>
          </a:extLst>
        </xdr:cNvPr>
        <xdr:cNvSpPr/>
      </xdr:nvSpPr>
      <xdr:spPr>
        <a:xfrm rot="16200000">
          <a:off x="5054600" y="781050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102909</xdr:colOff>
      <xdr:row>1</xdr:row>
      <xdr:rowOff>167889</xdr:rowOff>
    </xdr:from>
    <xdr:to>
      <xdr:col>20</xdr:col>
      <xdr:colOff>365106</xdr:colOff>
      <xdr:row>4</xdr:row>
      <xdr:rowOff>111085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F8C9C8-08E8-4C11-992A-0A4D53965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5009" y="167889"/>
          <a:ext cx="3695007" cy="781396"/>
        </a:xfrm>
        <a:prstGeom prst="rect">
          <a:avLst/>
        </a:prstGeom>
      </xdr:spPr>
    </xdr:pic>
    <xdr:clientData/>
  </xdr:twoCellAnchor>
  <xdr:twoCellAnchor>
    <xdr:from>
      <xdr:col>8</xdr:col>
      <xdr:colOff>33339</xdr:colOff>
      <xdr:row>18</xdr:row>
      <xdr:rowOff>42862</xdr:rowOff>
    </xdr:from>
    <xdr:to>
      <xdr:col>8</xdr:col>
      <xdr:colOff>109539</xdr:colOff>
      <xdr:row>18</xdr:row>
      <xdr:rowOff>147637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EB718EE8-D4E9-4329-86AF-19380B0E8ADF}"/>
            </a:ext>
          </a:extLst>
        </xdr:cNvPr>
        <xdr:cNvSpPr/>
      </xdr:nvSpPr>
      <xdr:spPr>
        <a:xfrm rot="16200000">
          <a:off x="6000751" y="3657600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22775</xdr:colOff>
      <xdr:row>14</xdr:row>
      <xdr:rowOff>53253</xdr:rowOff>
    </xdr:from>
    <xdr:to>
      <xdr:col>18</xdr:col>
      <xdr:colOff>98975</xdr:colOff>
      <xdr:row>14</xdr:row>
      <xdr:rowOff>165648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DEAE50EC-1681-4590-B484-A30AD0EB461B}"/>
            </a:ext>
          </a:extLst>
        </xdr:cNvPr>
        <xdr:cNvSpPr/>
      </xdr:nvSpPr>
      <xdr:spPr>
        <a:xfrm rot="16200000">
          <a:off x="15171075" y="2846590"/>
          <a:ext cx="11239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24334</xdr:colOff>
      <xdr:row>13</xdr:row>
      <xdr:rowOff>53772</xdr:rowOff>
    </xdr:from>
    <xdr:to>
      <xdr:col>18</xdr:col>
      <xdr:colOff>100534</xdr:colOff>
      <xdr:row>13</xdr:row>
      <xdr:rowOff>173787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58BF3C44-2CE7-40CC-91A0-45EF338279B0}"/>
            </a:ext>
          </a:extLst>
        </xdr:cNvPr>
        <xdr:cNvSpPr/>
      </xdr:nvSpPr>
      <xdr:spPr>
        <a:xfrm rot="16200000">
          <a:off x="15168824" y="2660419"/>
          <a:ext cx="12001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20004</xdr:colOff>
      <xdr:row>15</xdr:row>
      <xdr:rowOff>49443</xdr:rowOff>
    </xdr:from>
    <xdr:to>
      <xdr:col>18</xdr:col>
      <xdr:colOff>96204</xdr:colOff>
      <xdr:row>15</xdr:row>
      <xdr:rowOff>161838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74DDCAC-019E-477D-901E-8FF3AFF07914}"/>
            </a:ext>
          </a:extLst>
        </xdr:cNvPr>
        <xdr:cNvSpPr/>
      </xdr:nvSpPr>
      <xdr:spPr>
        <a:xfrm rot="16200000">
          <a:off x="15168304" y="3033280"/>
          <a:ext cx="11239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23813</xdr:colOff>
      <xdr:row>2</xdr:row>
      <xdr:rowOff>61912</xdr:rowOff>
    </xdr:from>
    <xdr:to>
      <xdr:col>5</xdr:col>
      <xdr:colOff>100013</xdr:colOff>
      <xdr:row>2</xdr:row>
      <xdr:rowOff>166687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B0AA712A-34D1-4789-951B-2F99672FAFE3}"/>
            </a:ext>
          </a:extLst>
        </xdr:cNvPr>
        <xdr:cNvSpPr/>
      </xdr:nvSpPr>
      <xdr:spPr>
        <a:xfrm rot="16200000">
          <a:off x="4949825" y="552450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23813</xdr:colOff>
      <xdr:row>3</xdr:row>
      <xdr:rowOff>61912</xdr:rowOff>
    </xdr:from>
    <xdr:to>
      <xdr:col>5</xdr:col>
      <xdr:colOff>100013</xdr:colOff>
      <xdr:row>3</xdr:row>
      <xdr:rowOff>166687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642827DE-0462-4B59-83A5-D4818C5E7E0B}"/>
            </a:ext>
          </a:extLst>
        </xdr:cNvPr>
        <xdr:cNvSpPr/>
      </xdr:nvSpPr>
      <xdr:spPr>
        <a:xfrm rot="16200000">
          <a:off x="4949825" y="752475"/>
          <a:ext cx="98425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266700</xdr:rowOff>
    </xdr:from>
    <xdr:to>
      <xdr:col>5</xdr:col>
      <xdr:colOff>526070</xdr:colOff>
      <xdr:row>1</xdr:row>
      <xdr:rowOff>1057653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34519-7881-4618-9178-0D0753217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266700"/>
          <a:ext cx="3853470" cy="79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37BA4B"/>
      </a:accent1>
      <a:accent2>
        <a:srgbClr val="297BBE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C104D-8B77-41F8-84EE-18E1537DEF6F}">
  <sheetPr>
    <pageSetUpPr fitToPage="1"/>
  </sheetPr>
  <dimension ref="A1:T159"/>
  <sheetViews>
    <sheetView showGridLines="0" topLeftCell="B9" zoomScaleNormal="100" workbookViewId="0">
      <selection activeCell="D4" sqref="D4"/>
    </sheetView>
  </sheetViews>
  <sheetFormatPr defaultColWidth="9.28515625" defaultRowHeight="15" customHeight="1" outlineLevelRow="1" x14ac:dyDescent="0.2"/>
  <cols>
    <col min="1" max="1" width="2.42578125" style="2" hidden="1" customWidth="1"/>
    <col min="2" max="2" width="4.28515625" style="2" customWidth="1"/>
    <col min="3" max="3" width="48" style="4" bestFit="1" customWidth="1"/>
    <col min="4" max="4" width="19.42578125" style="8" customWidth="1"/>
    <col min="5" max="5" width="6.140625" style="8" customWidth="1"/>
    <col min="6" max="6" width="3.7109375" style="4" customWidth="1"/>
    <col min="7" max="7" width="9.42578125" style="4" customWidth="1"/>
    <col min="8" max="8" width="6.28515625" style="4" bestFit="1" customWidth="1"/>
    <col min="9" max="9" width="3.7109375" style="4" customWidth="1"/>
    <col min="10" max="10" width="25.7109375" style="4" customWidth="1"/>
    <col min="11" max="11" width="13.7109375" style="4" customWidth="1"/>
    <col min="12" max="12" width="12.7109375" style="4" customWidth="1"/>
    <col min="13" max="13" width="15.42578125" style="4" customWidth="1"/>
    <col min="14" max="14" width="16" style="4" customWidth="1"/>
    <col min="15" max="15" width="4.7109375" style="4" customWidth="1"/>
    <col min="16" max="16" width="15.28515625" style="4" customWidth="1"/>
    <col min="17" max="17" width="5.7109375" style="4" customWidth="1"/>
    <col min="18" max="18" width="7" style="4" customWidth="1"/>
    <col min="19" max="19" width="18.28515625" style="4" customWidth="1"/>
    <col min="20" max="16384" width="9.28515625" style="4"/>
  </cols>
  <sheetData>
    <row r="1" spans="1:20" ht="15" hidden="1" customHeight="1" x14ac:dyDescent="0.25">
      <c r="A1" s="1" t="s">
        <v>0</v>
      </c>
      <c r="C1" s="3"/>
    </row>
    <row r="2" spans="1:20" ht="36.4" customHeight="1" x14ac:dyDescent="0.35">
      <c r="A2" s="1"/>
      <c r="C2" s="337" t="s">
        <v>1</v>
      </c>
      <c r="D2" s="337"/>
      <c r="E2" s="25"/>
    </row>
    <row r="3" spans="1:20" ht="15.75" x14ac:dyDescent="0.25">
      <c r="A3" s="1"/>
      <c r="C3" s="80" t="s">
        <v>2</v>
      </c>
      <c r="D3" s="127" t="s">
        <v>3</v>
      </c>
      <c r="E3" s="316" t="s">
        <v>4</v>
      </c>
      <c r="F3" s="317"/>
      <c r="G3" s="317"/>
      <c r="H3" s="304" t="str">
        <f>IF(S7=FALSE," Please verify Region and Currency selected","")</f>
        <v/>
      </c>
      <c r="I3" s="304"/>
      <c r="J3" s="304"/>
      <c r="K3" s="304"/>
      <c r="L3" s="84"/>
    </row>
    <row r="4" spans="1:20" ht="15.75" x14ac:dyDescent="0.2">
      <c r="A4" s="1"/>
      <c r="C4" s="80" t="s">
        <v>5</v>
      </c>
      <c r="D4" s="128" t="s">
        <v>6</v>
      </c>
      <c r="E4" s="316" t="s">
        <v>4</v>
      </c>
      <c r="F4" s="317"/>
      <c r="G4" s="317"/>
      <c r="H4" s="304"/>
      <c r="I4" s="304"/>
      <c r="J4" s="304"/>
      <c r="K4" s="304"/>
      <c r="L4" s="84"/>
    </row>
    <row r="5" spans="1:20" x14ac:dyDescent="0.25">
      <c r="A5" s="1"/>
      <c r="C5" s="292"/>
      <c r="D5" s="40" t="str">
        <f>IF($D$4="USD","''",$D$4)</f>
        <v>''</v>
      </c>
      <c r="E5" s="342" t="s">
        <v>7</v>
      </c>
      <c r="F5" s="342"/>
      <c r="G5" s="342"/>
      <c r="H5" s="326" t="str">
        <f>_xlfn.XLOOKUP(D3,Setup!C3:C7,Setup!D3:D7,FALSE)</f>
        <v>USD, CAD</v>
      </c>
      <c r="I5" s="326"/>
      <c r="J5" s="326"/>
    </row>
    <row r="6" spans="1:20" ht="15" customHeight="1" x14ac:dyDescent="0.2">
      <c r="A6" s="1"/>
      <c r="C6" s="289" t="s">
        <v>8</v>
      </c>
      <c r="D6" s="41"/>
      <c r="E6" s="74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</row>
    <row r="7" spans="1:20" ht="15" customHeight="1" x14ac:dyDescent="0.2">
      <c r="A7" s="1"/>
      <c r="C7" s="289" t="s">
        <v>9</v>
      </c>
      <c r="D7" s="42"/>
      <c r="E7" s="75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343" t="s">
        <v>10</v>
      </c>
      <c r="R7" s="343"/>
      <c r="S7" s="295">
        <f>_xlfn.XLOOKUP(S8,Prices!E1:O1,Prices!E3:O3,FALSE)</f>
        <v>45292</v>
      </c>
    </row>
    <row r="8" spans="1:20" ht="14.45" customHeight="1" x14ac:dyDescent="0.2">
      <c r="C8" s="291"/>
      <c r="D8" s="43"/>
      <c r="E8" s="43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344" t="s">
        <v>11</v>
      </c>
      <c r="R8" s="344"/>
      <c r="S8" s="255" t="str">
        <f>_xlfn.CONCAT(D3,"-",D4)</f>
        <v>NA-USD</v>
      </c>
    </row>
    <row r="9" spans="1:20" ht="15" customHeight="1" x14ac:dyDescent="0.25">
      <c r="C9" s="341" t="s">
        <v>12</v>
      </c>
      <c r="D9" s="341"/>
      <c r="E9" s="341"/>
      <c r="F9" s="341"/>
      <c r="G9" s="341"/>
      <c r="H9" s="341"/>
      <c r="I9" s="341"/>
      <c r="J9" s="341"/>
      <c r="K9" s="341"/>
      <c r="L9" s="341"/>
      <c r="M9" s="291"/>
      <c r="N9" s="345" t="s">
        <v>13</v>
      </c>
      <c r="O9" s="346"/>
      <c r="P9" s="346"/>
      <c r="Q9" s="346"/>
      <c r="R9" s="346"/>
      <c r="S9" s="347"/>
    </row>
    <row r="10" spans="1:20" ht="15" customHeight="1" x14ac:dyDescent="0.2">
      <c r="C10" s="285" t="s">
        <v>14</v>
      </c>
      <c r="D10" s="327"/>
      <c r="E10" s="327"/>
      <c r="F10" s="327"/>
      <c r="G10" s="327"/>
      <c r="H10" s="327"/>
      <c r="I10" s="327"/>
      <c r="J10" s="327"/>
      <c r="K10" s="327"/>
      <c r="L10" s="327"/>
      <c r="M10" s="44"/>
      <c r="N10" s="350" t="s">
        <v>15</v>
      </c>
      <c r="O10" s="350"/>
      <c r="P10" s="351"/>
      <c r="Q10" s="351"/>
      <c r="R10" s="352"/>
      <c r="S10" s="352"/>
      <c r="T10" s="279"/>
    </row>
    <row r="11" spans="1:20" ht="15" customHeight="1" x14ac:dyDescent="0.2">
      <c r="C11" s="285" t="s">
        <v>16</v>
      </c>
      <c r="D11" s="327"/>
      <c r="E11" s="327"/>
      <c r="F11" s="327"/>
      <c r="G11" s="327"/>
      <c r="H11" s="327"/>
      <c r="I11" s="327"/>
      <c r="J11" s="327"/>
      <c r="K11" s="327"/>
      <c r="L11" s="327"/>
      <c r="M11" s="44"/>
      <c r="N11" s="350" t="s">
        <v>17</v>
      </c>
      <c r="O11" s="350"/>
      <c r="P11" s="356"/>
      <c r="Q11" s="357"/>
      <c r="R11" s="358"/>
      <c r="S11" s="359"/>
      <c r="T11" s="279"/>
    </row>
    <row r="12" spans="1:20" ht="15" customHeight="1" x14ac:dyDescent="0.2">
      <c r="C12" s="285" t="s">
        <v>18</v>
      </c>
      <c r="D12" s="327"/>
      <c r="E12" s="327"/>
      <c r="F12" s="327"/>
      <c r="G12" s="327"/>
      <c r="H12" s="327"/>
      <c r="I12" s="327"/>
      <c r="J12" s="327"/>
      <c r="K12" s="327"/>
      <c r="L12" s="327"/>
      <c r="M12" s="44"/>
      <c r="N12" s="310" t="s">
        <v>19</v>
      </c>
      <c r="O12" s="311"/>
      <c r="P12" s="360"/>
      <c r="Q12" s="361"/>
      <c r="R12" s="63" t="s">
        <v>20</v>
      </c>
      <c r="S12" s="241"/>
      <c r="T12" s="279"/>
    </row>
    <row r="13" spans="1:20" ht="15" customHeight="1" x14ac:dyDescent="0.25">
      <c r="C13" s="285" t="s">
        <v>21</v>
      </c>
      <c r="D13" s="353"/>
      <c r="E13" s="354"/>
      <c r="F13" s="354"/>
      <c r="G13" s="354"/>
      <c r="H13" s="354"/>
      <c r="I13" s="354"/>
      <c r="J13" s="354"/>
      <c r="K13" s="354"/>
      <c r="L13" s="355"/>
      <c r="M13" s="44"/>
      <c r="N13" s="348" t="s">
        <v>22</v>
      </c>
      <c r="O13" s="349"/>
      <c r="P13" s="362"/>
      <c r="Q13" s="363"/>
      <c r="R13" s="242" t="s">
        <v>20</v>
      </c>
      <c r="S13" s="243"/>
      <c r="T13" s="45"/>
    </row>
    <row r="14" spans="1:20" ht="15" customHeight="1" x14ac:dyDescent="0.25">
      <c r="C14" s="285" t="s">
        <v>23</v>
      </c>
      <c r="D14" s="323"/>
      <c r="E14" s="324"/>
      <c r="F14" s="324"/>
      <c r="G14" s="324"/>
      <c r="H14" s="324"/>
      <c r="I14" s="324"/>
      <c r="J14" s="324"/>
      <c r="K14" s="324"/>
      <c r="L14" s="325"/>
      <c r="M14" s="44"/>
      <c r="N14" s="328" t="s">
        <v>24</v>
      </c>
      <c r="O14" s="329"/>
      <c r="P14" s="329"/>
      <c r="Q14" s="329"/>
      <c r="R14" s="329"/>
      <c r="S14" s="330"/>
      <c r="T14" s="279"/>
    </row>
    <row r="15" spans="1:20" ht="15" customHeight="1" x14ac:dyDescent="0.2">
      <c r="C15" s="285" t="s">
        <v>25</v>
      </c>
      <c r="D15" s="334"/>
      <c r="E15" s="335"/>
      <c r="F15" s="335"/>
      <c r="G15" s="335"/>
      <c r="H15" s="335"/>
      <c r="I15" s="335"/>
      <c r="J15" s="335"/>
      <c r="K15" s="335"/>
      <c r="L15" s="336"/>
      <c r="M15" s="44"/>
      <c r="N15" s="331"/>
      <c r="O15" s="332"/>
      <c r="P15" s="332"/>
      <c r="Q15" s="332"/>
      <c r="R15" s="332"/>
      <c r="S15" s="333"/>
      <c r="T15" s="279"/>
    </row>
    <row r="16" spans="1:20" ht="15" customHeight="1" x14ac:dyDescent="0.2"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44"/>
      <c r="N16" s="44"/>
      <c r="O16" s="44"/>
      <c r="P16" s="44"/>
      <c r="Q16" s="44"/>
      <c r="R16" s="44"/>
      <c r="S16" s="44"/>
      <c r="T16" s="279"/>
    </row>
    <row r="17" spans="1:20" ht="15" customHeight="1" x14ac:dyDescent="0.25">
      <c r="C17" s="77" t="s">
        <v>26</v>
      </c>
      <c r="D17" s="320"/>
      <c r="E17" s="321"/>
      <c r="F17" s="321"/>
      <c r="G17" s="322"/>
      <c r="H17" s="318" t="s">
        <v>27</v>
      </c>
      <c r="I17" s="319"/>
      <c r="J17" s="319"/>
      <c r="K17" s="284"/>
      <c r="L17" s="46"/>
      <c r="M17" s="300" t="s">
        <v>28</v>
      </c>
      <c r="N17" s="301"/>
      <c r="O17" s="301"/>
      <c r="P17" s="301"/>
      <c r="Q17" s="44"/>
      <c r="R17" s="44"/>
      <c r="S17" s="44"/>
      <c r="T17" s="279"/>
    </row>
    <row r="18" spans="1:20" ht="15" customHeight="1" x14ac:dyDescent="0.2">
      <c r="A18" s="1"/>
    </row>
    <row r="19" spans="1:20" ht="15" customHeight="1" x14ac:dyDescent="0.2">
      <c r="A19" s="1"/>
    </row>
    <row r="20" spans="1:20" ht="15" customHeight="1" x14ac:dyDescent="0.25">
      <c r="C20" s="47"/>
      <c r="D20" s="48"/>
      <c r="E20" s="48"/>
      <c r="F20" s="47"/>
      <c r="G20" s="47"/>
      <c r="H20" s="47"/>
      <c r="I20" s="47"/>
      <c r="J20" s="47"/>
      <c r="K20" s="47"/>
      <c r="L20" s="47"/>
      <c r="M20" s="47"/>
      <c r="N20" s="290"/>
      <c r="O20" s="290"/>
      <c r="P20" s="290"/>
      <c r="Q20" s="290"/>
      <c r="R20" s="290"/>
      <c r="S20" s="290"/>
    </row>
    <row r="21" spans="1:20" ht="15" customHeight="1" x14ac:dyDescent="0.25">
      <c r="D21" s="43"/>
      <c r="E21" s="43"/>
      <c r="F21" s="291"/>
      <c r="G21" s="291"/>
      <c r="H21" s="291"/>
      <c r="I21" s="291"/>
      <c r="J21" s="291"/>
      <c r="K21" s="340" t="s">
        <v>29</v>
      </c>
      <c r="L21" s="340"/>
      <c r="M21" s="340"/>
      <c r="N21" s="290"/>
      <c r="O21" s="290"/>
      <c r="P21" s="290"/>
      <c r="Q21" s="290"/>
      <c r="R21" s="290"/>
      <c r="S21" s="290"/>
    </row>
    <row r="22" spans="1:20" s="8" customFormat="1" ht="31.5" x14ac:dyDescent="0.25">
      <c r="A22" s="2"/>
      <c r="B22" s="7"/>
      <c r="C22" s="24" t="s">
        <v>30</v>
      </c>
      <c r="D22" s="24" t="s">
        <v>31</v>
      </c>
      <c r="E22" s="24"/>
      <c r="F22" s="24"/>
      <c r="G22" s="24"/>
      <c r="H22" s="24"/>
      <c r="I22" s="24"/>
      <c r="J22" s="24"/>
      <c r="K22" s="23" t="s">
        <v>32</v>
      </c>
      <c r="L22" s="23" t="s">
        <v>33</v>
      </c>
      <c r="M22" s="23" t="s">
        <v>34</v>
      </c>
      <c r="N22" s="290"/>
      <c r="O22" s="290"/>
      <c r="P22" s="290"/>
      <c r="Q22" s="290"/>
      <c r="R22" s="290"/>
      <c r="S22" s="290"/>
    </row>
    <row r="23" spans="1:20" s="8" customFormat="1" x14ac:dyDescent="0.25">
      <c r="A23" s="7"/>
      <c r="B23" s="7"/>
      <c r="N23" s="290"/>
      <c r="O23" s="290"/>
      <c r="P23" s="290"/>
      <c r="Q23" s="290"/>
      <c r="R23" s="290"/>
      <c r="S23" s="290"/>
    </row>
    <row r="24" spans="1:20" ht="15" hidden="1" customHeight="1" outlineLevel="1" x14ac:dyDescent="0.25">
      <c r="B24" s="9"/>
      <c r="C24" s="270" t="s">
        <v>35</v>
      </c>
      <c r="D24" s="271"/>
      <c r="E24" s="271"/>
      <c r="F24" s="272"/>
      <c r="G24" s="272"/>
      <c r="H24" s="272"/>
      <c r="I24" s="272"/>
      <c r="J24" s="272"/>
      <c r="K24" s="272"/>
      <c r="L24" s="290"/>
      <c r="M24" s="290"/>
      <c r="N24" s="290"/>
      <c r="O24" s="290"/>
      <c r="P24" s="290"/>
      <c r="Q24" s="290"/>
      <c r="R24" s="290"/>
      <c r="S24" s="290"/>
    </row>
    <row r="25" spans="1:20" s="14" customFormat="1" ht="15" hidden="1" customHeight="1" outlineLevel="1" x14ac:dyDescent="0.25">
      <c r="A25" s="11"/>
      <c r="B25" s="12" t="s">
        <v>36</v>
      </c>
      <c r="C25" s="273" t="s">
        <v>37</v>
      </c>
      <c r="D25" s="308" t="s">
        <v>38</v>
      </c>
      <c r="E25" s="308"/>
      <c r="F25" s="308"/>
      <c r="G25" s="308"/>
      <c r="H25" s="308"/>
      <c r="I25" s="308"/>
      <c r="J25" s="308"/>
      <c r="K25" s="274" t="e">
        <f>_xlfn.XLOOKUP($S$8,Prices!$E$1:$O$1,Prices!#REF!,FALSE)</f>
        <v>#REF!</v>
      </c>
      <c r="L25" s="49"/>
      <c r="M25" s="116" t="e">
        <f>L25*K25</f>
        <v>#REF!</v>
      </c>
      <c r="N25" s="276" t="s">
        <v>39</v>
      </c>
      <c r="O25" s="290"/>
      <c r="P25" s="290"/>
      <c r="Q25" s="290"/>
      <c r="R25" s="290"/>
      <c r="S25" s="290"/>
    </row>
    <row r="26" spans="1:20" s="14" customFormat="1" ht="15" hidden="1" customHeight="1" outlineLevel="1" x14ac:dyDescent="0.25">
      <c r="A26" s="11"/>
      <c r="B26" s="12" t="s">
        <v>40</v>
      </c>
      <c r="C26" s="273"/>
      <c r="D26" s="309"/>
      <c r="E26" s="309"/>
      <c r="F26" s="309"/>
      <c r="G26" s="309"/>
      <c r="H26" s="309"/>
      <c r="I26" s="309"/>
      <c r="J26" s="309"/>
      <c r="K26" s="274"/>
      <c r="L26" s="13"/>
      <c r="M26" s="65"/>
      <c r="N26" s="290"/>
      <c r="O26" s="290"/>
      <c r="P26" s="290"/>
      <c r="Q26" s="290"/>
      <c r="R26" s="290"/>
      <c r="S26" s="290"/>
    </row>
    <row r="27" spans="1:20" s="14" customFormat="1" ht="15" hidden="1" customHeight="1" outlineLevel="1" x14ac:dyDescent="0.25">
      <c r="A27" s="11"/>
      <c r="B27" s="12" t="s">
        <v>41</v>
      </c>
      <c r="C27" s="270" t="s">
        <v>42</v>
      </c>
      <c r="D27" s="309"/>
      <c r="E27" s="309"/>
      <c r="F27" s="309"/>
      <c r="G27" s="309"/>
      <c r="H27" s="309"/>
      <c r="I27" s="309"/>
      <c r="J27" s="309"/>
      <c r="K27" s="274"/>
      <c r="L27" s="13"/>
      <c r="M27" s="65"/>
      <c r="N27" s="290"/>
      <c r="O27" s="290"/>
      <c r="P27" s="290"/>
      <c r="Q27" s="290"/>
      <c r="R27" s="290"/>
      <c r="S27" s="290"/>
    </row>
    <row r="28" spans="1:20" ht="15" hidden="1" customHeight="1" outlineLevel="1" x14ac:dyDescent="0.25">
      <c r="B28" s="12"/>
      <c r="C28" s="273" t="s">
        <v>43</v>
      </c>
      <c r="D28" s="308" t="s">
        <v>44</v>
      </c>
      <c r="E28" s="308"/>
      <c r="F28" s="308"/>
      <c r="G28" s="308"/>
      <c r="H28" s="308"/>
      <c r="I28" s="308"/>
      <c r="J28" s="308"/>
      <c r="K28" s="275">
        <f>_xlfn.XLOOKUP($S$8,Prices!$E$1:$O$1,Prices!E9:O9,FALSE)</f>
        <v>16337</v>
      </c>
      <c r="L28" s="49"/>
      <c r="M28" s="116">
        <f>L28*K28</f>
        <v>0</v>
      </c>
      <c r="N28" s="276" t="s">
        <v>39</v>
      </c>
      <c r="O28" s="290"/>
      <c r="P28" s="290"/>
      <c r="Q28" s="290"/>
      <c r="R28" s="290"/>
      <c r="S28" s="290"/>
    </row>
    <row r="29" spans="1:20" ht="15" hidden="1" customHeight="1" outlineLevel="1" x14ac:dyDescent="0.25">
      <c r="B29" s="12"/>
      <c r="C29" s="290"/>
      <c r="D29" s="306"/>
      <c r="E29" s="306"/>
      <c r="F29" s="306"/>
      <c r="G29" s="306"/>
      <c r="H29" s="306"/>
      <c r="I29" s="306"/>
      <c r="J29" s="306"/>
      <c r="K29" s="246"/>
      <c r="L29" s="13"/>
      <c r="M29" s="65"/>
      <c r="N29" s="290"/>
      <c r="O29" s="290"/>
      <c r="P29" s="290"/>
      <c r="Q29" s="290"/>
      <c r="R29" s="290"/>
      <c r="S29" s="290"/>
    </row>
    <row r="30" spans="1:20" ht="15" customHeight="1" collapsed="1" x14ac:dyDescent="0.25">
      <c r="B30" s="12"/>
      <c r="C30" s="37" t="s">
        <v>45</v>
      </c>
      <c r="D30" s="306"/>
      <c r="E30" s="306"/>
      <c r="F30" s="306"/>
      <c r="G30" s="306"/>
      <c r="H30" s="306"/>
      <c r="I30" s="306"/>
      <c r="J30" s="306"/>
      <c r="K30" s="246"/>
      <c r="L30" s="13"/>
      <c r="M30" s="65"/>
      <c r="N30" s="290"/>
      <c r="O30" s="290"/>
      <c r="P30" s="290"/>
      <c r="Q30" s="290"/>
      <c r="R30" s="290"/>
      <c r="S30" s="290"/>
    </row>
    <row r="31" spans="1:20" ht="15" customHeight="1" x14ac:dyDescent="0.25">
      <c r="B31" s="12" t="s">
        <v>46</v>
      </c>
      <c r="C31" s="286">
        <v>1</v>
      </c>
      <c r="D31" s="307" t="s">
        <v>47</v>
      </c>
      <c r="E31" s="307"/>
      <c r="F31" s="307"/>
      <c r="G31" s="307"/>
      <c r="H31" s="307"/>
      <c r="I31" s="307"/>
      <c r="J31" s="307"/>
      <c r="K31" s="246">
        <f>_xlfn.XLOOKUP($S$8,Prices!$E$1:$O$1,Prices!E12:O12,FALSE)</f>
        <v>306</v>
      </c>
      <c r="L31" s="49"/>
      <c r="M31" s="116">
        <f t="shared" ref="M31:M39" si="0">L31*K31</f>
        <v>0</v>
      </c>
      <c r="N31" s="290"/>
      <c r="O31" s="290"/>
      <c r="P31" s="290"/>
      <c r="Q31" s="290"/>
      <c r="R31" s="290"/>
      <c r="S31" s="290"/>
    </row>
    <row r="32" spans="1:20" ht="15" customHeight="1" x14ac:dyDescent="0.25">
      <c r="B32" s="12" t="s">
        <v>48</v>
      </c>
      <c r="C32" s="286">
        <v>5</v>
      </c>
      <c r="D32" s="307" t="s">
        <v>47</v>
      </c>
      <c r="E32" s="307"/>
      <c r="F32" s="307"/>
      <c r="G32" s="307"/>
      <c r="H32" s="307"/>
      <c r="I32" s="307"/>
      <c r="J32" s="307"/>
      <c r="K32" s="246">
        <f>_xlfn.XLOOKUP($S$8,Prices!$E$1:$O$1,Prices!E13:O13,FALSE)</f>
        <v>1355</v>
      </c>
      <c r="L32" s="49"/>
      <c r="M32" s="116">
        <f t="shared" si="0"/>
        <v>0</v>
      </c>
      <c r="N32" s="290"/>
      <c r="O32" s="290"/>
      <c r="P32" s="290"/>
      <c r="Q32" s="290"/>
      <c r="R32" s="290"/>
      <c r="S32" s="290"/>
    </row>
    <row r="33" spans="2:19" ht="15" customHeight="1" x14ac:dyDescent="0.25">
      <c r="B33" s="12" t="s">
        <v>49</v>
      </c>
      <c r="C33" s="286">
        <v>10</v>
      </c>
      <c r="D33" s="307" t="s">
        <v>47</v>
      </c>
      <c r="E33" s="307"/>
      <c r="F33" s="307"/>
      <c r="G33" s="307"/>
      <c r="H33" s="307"/>
      <c r="I33" s="307"/>
      <c r="J33" s="307"/>
      <c r="K33" s="246">
        <f>_xlfn.XLOOKUP($S$8,Prices!$E$1:$O$1,Prices!E14:O14,FALSE)</f>
        <v>2580</v>
      </c>
      <c r="L33" s="49"/>
      <c r="M33" s="116">
        <f t="shared" si="0"/>
        <v>0</v>
      </c>
      <c r="N33" s="290"/>
      <c r="O33" s="290"/>
      <c r="P33" s="290"/>
      <c r="Q33" s="290"/>
      <c r="R33" s="290"/>
      <c r="S33" s="290"/>
    </row>
    <row r="34" spans="2:19" ht="15" customHeight="1" x14ac:dyDescent="0.25">
      <c r="B34" s="12"/>
      <c r="C34" s="286">
        <v>15</v>
      </c>
      <c r="D34" s="307" t="s">
        <v>47</v>
      </c>
      <c r="E34" s="307"/>
      <c r="F34" s="307"/>
      <c r="G34" s="307"/>
      <c r="H34" s="307"/>
      <c r="I34" s="307"/>
      <c r="J34" s="307"/>
      <c r="K34" s="246">
        <f>_xlfn.XLOOKUP($S$8,Prices!$E$1:$O$1,Prices!E15:O15,FALSE)</f>
        <v>3525</v>
      </c>
      <c r="L34" s="49"/>
      <c r="M34" s="116">
        <f t="shared" si="0"/>
        <v>0</v>
      </c>
      <c r="N34" s="290"/>
      <c r="O34" s="290"/>
      <c r="P34" s="290"/>
      <c r="Q34" s="290"/>
      <c r="R34" s="290"/>
      <c r="S34" s="290"/>
    </row>
    <row r="35" spans="2:19" ht="15" customHeight="1" x14ac:dyDescent="0.25">
      <c r="B35" s="12" t="s">
        <v>50</v>
      </c>
      <c r="C35" s="286">
        <v>25</v>
      </c>
      <c r="D35" s="307" t="s">
        <v>47</v>
      </c>
      <c r="E35" s="307"/>
      <c r="F35" s="307"/>
      <c r="G35" s="307"/>
      <c r="H35" s="307"/>
      <c r="I35" s="307"/>
      <c r="J35" s="307"/>
      <c r="K35" s="246">
        <f>_xlfn.XLOOKUP($S$8,Prices!$E$1:$O$1,Prices!E16:O16,FALSE)</f>
        <v>5275</v>
      </c>
      <c r="L35" s="49"/>
      <c r="M35" s="116">
        <f t="shared" si="0"/>
        <v>0</v>
      </c>
      <c r="N35" s="290"/>
      <c r="O35" s="290"/>
      <c r="P35" s="290"/>
      <c r="Q35" s="290"/>
      <c r="R35" s="290"/>
      <c r="S35" s="290"/>
    </row>
    <row r="36" spans="2:19" ht="15" customHeight="1" x14ac:dyDescent="0.25">
      <c r="B36" s="12" t="s">
        <v>50</v>
      </c>
      <c r="C36" s="286">
        <v>50</v>
      </c>
      <c r="D36" s="307" t="s">
        <v>47</v>
      </c>
      <c r="E36" s="307"/>
      <c r="F36" s="307"/>
      <c r="G36" s="307"/>
      <c r="H36" s="307"/>
      <c r="I36" s="307"/>
      <c r="J36" s="307"/>
      <c r="K36" s="246">
        <f>_xlfn.XLOOKUP($S$8,Prices!$E$1:$O$1,Prices!E17:O17,FALSE)</f>
        <v>9900</v>
      </c>
      <c r="L36" s="49"/>
      <c r="M36" s="116">
        <f t="shared" si="0"/>
        <v>0</v>
      </c>
      <c r="N36" s="290"/>
      <c r="O36" s="290"/>
      <c r="P36" s="290"/>
      <c r="Q36" s="290"/>
      <c r="R36" s="290"/>
      <c r="S36" s="290"/>
    </row>
    <row r="37" spans="2:19" ht="15" customHeight="1" x14ac:dyDescent="0.25">
      <c r="B37" s="15" t="s">
        <v>51</v>
      </c>
      <c r="C37" s="286">
        <v>100</v>
      </c>
      <c r="D37" s="307" t="s">
        <v>47</v>
      </c>
      <c r="E37" s="307"/>
      <c r="F37" s="307"/>
      <c r="G37" s="307"/>
      <c r="H37" s="307"/>
      <c r="I37" s="307"/>
      <c r="J37" s="307"/>
      <c r="K37" s="246">
        <f>_xlfn.XLOOKUP($S$8,Prices!$E$1:$O$1,Prices!E18:O18,FALSE)</f>
        <v>18300</v>
      </c>
      <c r="L37" s="49"/>
      <c r="M37" s="116">
        <f t="shared" si="0"/>
        <v>0</v>
      </c>
      <c r="N37" s="290"/>
      <c r="O37" s="290"/>
      <c r="P37" s="290"/>
      <c r="Q37" s="290"/>
      <c r="R37" s="290"/>
      <c r="S37" s="290"/>
    </row>
    <row r="38" spans="2:19" ht="15" customHeight="1" x14ac:dyDescent="0.25">
      <c r="B38" s="12" t="s">
        <v>52</v>
      </c>
      <c r="C38" s="286">
        <v>250</v>
      </c>
      <c r="D38" s="307" t="s">
        <v>47</v>
      </c>
      <c r="E38" s="307"/>
      <c r="F38" s="307"/>
      <c r="G38" s="307"/>
      <c r="H38" s="307"/>
      <c r="I38" s="307"/>
      <c r="J38" s="307"/>
      <c r="K38" s="246">
        <f>_xlfn.XLOOKUP($S$8,Prices!$E$1:$O$1,Prices!E19:O19,FALSE)</f>
        <v>41750</v>
      </c>
      <c r="L38" s="49"/>
      <c r="M38" s="116">
        <f t="shared" si="0"/>
        <v>0</v>
      </c>
      <c r="N38" s="290"/>
      <c r="O38" s="290"/>
      <c r="P38" s="290"/>
      <c r="Q38" s="290"/>
      <c r="R38" s="290"/>
      <c r="S38" s="290"/>
    </row>
    <row r="39" spans="2:19" ht="15" customHeight="1" x14ac:dyDescent="0.25">
      <c r="B39" s="12"/>
      <c r="C39" s="286">
        <v>500</v>
      </c>
      <c r="D39" s="307" t="s">
        <v>47</v>
      </c>
      <c r="E39" s="307"/>
      <c r="F39" s="307"/>
      <c r="G39" s="307"/>
      <c r="H39" s="307"/>
      <c r="I39" s="307"/>
      <c r="J39" s="307"/>
      <c r="K39" s="246">
        <f>_xlfn.XLOOKUP($S$8,Prices!$E$1:$O$1,Prices!E20:O20,FALSE)</f>
        <v>76500</v>
      </c>
      <c r="L39" s="49"/>
      <c r="M39" s="116">
        <f t="shared" si="0"/>
        <v>0</v>
      </c>
      <c r="N39" s="290"/>
      <c r="O39" s="290"/>
      <c r="P39" s="290"/>
      <c r="Q39" s="290"/>
      <c r="R39" s="290"/>
      <c r="S39" s="290"/>
    </row>
    <row r="40" spans="2:19" ht="15" customHeight="1" x14ac:dyDescent="0.25">
      <c r="B40" s="12"/>
      <c r="C40" s="286"/>
      <c r="D40" s="306"/>
      <c r="E40" s="306"/>
      <c r="F40" s="306"/>
      <c r="G40" s="306"/>
      <c r="H40" s="306"/>
      <c r="I40" s="306"/>
      <c r="J40" s="306"/>
      <c r="K40" s="246"/>
      <c r="L40" s="290"/>
      <c r="M40" s="65"/>
      <c r="N40" s="290"/>
      <c r="O40" s="290"/>
      <c r="P40" s="290"/>
      <c r="Q40" s="290"/>
      <c r="R40" s="290"/>
      <c r="S40" s="290"/>
    </row>
    <row r="41" spans="2:19" ht="15" customHeight="1" x14ac:dyDescent="0.25">
      <c r="B41" s="12" t="s">
        <v>53</v>
      </c>
      <c r="C41" s="37" t="s">
        <v>54</v>
      </c>
      <c r="D41" s="306"/>
      <c r="E41" s="306"/>
      <c r="F41" s="306"/>
      <c r="G41" s="306"/>
      <c r="H41" s="306"/>
      <c r="I41" s="306"/>
      <c r="J41" s="306"/>
      <c r="K41" s="246"/>
      <c r="L41" s="290"/>
      <c r="M41" s="65"/>
      <c r="N41" s="290"/>
      <c r="O41" s="290"/>
      <c r="P41" s="290"/>
      <c r="Q41" s="290"/>
      <c r="R41" s="290"/>
      <c r="S41" s="290"/>
    </row>
    <row r="42" spans="2:19" ht="15" customHeight="1" x14ac:dyDescent="0.25">
      <c r="B42" s="12"/>
      <c r="C42" s="286">
        <v>1</v>
      </c>
      <c r="D42" s="307" t="s">
        <v>47</v>
      </c>
      <c r="E42" s="307"/>
      <c r="F42" s="307"/>
      <c r="G42" s="307"/>
      <c r="H42" s="307"/>
      <c r="I42" s="307"/>
      <c r="J42" s="307"/>
      <c r="K42" s="246">
        <f>_xlfn.XLOOKUP($S$8,Prices!$E$1:$O$1,Prices!E23:O23,FALSE)</f>
        <v>1807</v>
      </c>
      <c r="L42" s="49"/>
      <c r="M42" s="116">
        <f t="shared" ref="M42:M50" si="1">L42*K42</f>
        <v>0</v>
      </c>
      <c r="N42" s="290"/>
      <c r="O42" s="290"/>
      <c r="P42" s="290"/>
      <c r="Q42" s="290"/>
      <c r="R42" s="290"/>
      <c r="S42" s="290"/>
    </row>
    <row r="43" spans="2:19" ht="15" customHeight="1" x14ac:dyDescent="0.25">
      <c r="B43" s="9"/>
      <c r="C43" s="286">
        <v>2</v>
      </c>
      <c r="D43" s="307" t="s">
        <v>47</v>
      </c>
      <c r="E43" s="307"/>
      <c r="F43" s="307"/>
      <c r="G43" s="307"/>
      <c r="H43" s="307"/>
      <c r="I43" s="307"/>
      <c r="J43" s="307"/>
      <c r="K43" s="246">
        <f>_xlfn.XLOOKUP($S$8,Prices!$E$1:$O$1,Prices!E24:O24,FALSE)</f>
        <v>3340</v>
      </c>
      <c r="L43" s="49"/>
      <c r="M43" s="116">
        <f t="shared" si="1"/>
        <v>0</v>
      </c>
      <c r="N43" s="290"/>
      <c r="O43" s="290"/>
      <c r="P43" s="290"/>
      <c r="Q43" s="290"/>
      <c r="R43" s="290"/>
      <c r="S43" s="290"/>
    </row>
    <row r="44" spans="2:19" ht="15" customHeight="1" x14ac:dyDescent="0.25">
      <c r="B44" s="15" t="s">
        <v>55</v>
      </c>
      <c r="C44" s="286">
        <v>3</v>
      </c>
      <c r="D44" s="307" t="s">
        <v>47</v>
      </c>
      <c r="E44" s="307"/>
      <c r="F44" s="307"/>
      <c r="G44" s="307"/>
      <c r="H44" s="307"/>
      <c r="I44" s="307"/>
      <c r="J44" s="307"/>
      <c r="K44" s="246">
        <f>_xlfn.XLOOKUP($S$8,Prices!$E$1:$O$1,Prices!E25:O25,FALSE)</f>
        <v>4599</v>
      </c>
      <c r="L44" s="49"/>
      <c r="M44" s="116">
        <f t="shared" si="1"/>
        <v>0</v>
      </c>
      <c r="N44" s="290"/>
      <c r="O44" s="290"/>
      <c r="P44" s="290"/>
      <c r="Q44" s="290"/>
      <c r="R44" s="290"/>
      <c r="S44" s="290"/>
    </row>
    <row r="45" spans="2:19" ht="15" customHeight="1" x14ac:dyDescent="0.25">
      <c r="B45" s="15" t="s">
        <v>56</v>
      </c>
      <c r="C45" s="286">
        <v>5</v>
      </c>
      <c r="D45" s="307" t="s">
        <v>47</v>
      </c>
      <c r="E45" s="307"/>
      <c r="F45" s="307"/>
      <c r="G45" s="307"/>
      <c r="H45" s="307"/>
      <c r="I45" s="307"/>
      <c r="J45" s="307"/>
      <c r="K45" s="246">
        <f>_xlfn.XLOOKUP($S$8,Prices!$E$1:$O$1,Prices!E26:O26,FALSE)</f>
        <v>6970</v>
      </c>
      <c r="L45" s="49"/>
      <c r="M45" s="116">
        <f t="shared" si="1"/>
        <v>0</v>
      </c>
      <c r="N45" s="290"/>
      <c r="O45" s="290"/>
      <c r="P45" s="290"/>
      <c r="Q45" s="290"/>
      <c r="R45" s="290"/>
      <c r="S45" s="290"/>
    </row>
    <row r="46" spans="2:19" ht="15" customHeight="1" x14ac:dyDescent="0.25">
      <c r="B46" s="15" t="s">
        <v>57</v>
      </c>
      <c r="C46" s="286">
        <v>10</v>
      </c>
      <c r="D46" s="307" t="s">
        <v>47</v>
      </c>
      <c r="E46" s="307"/>
      <c r="F46" s="307"/>
      <c r="G46" s="307"/>
      <c r="H46" s="307"/>
      <c r="I46" s="307"/>
      <c r="J46" s="307"/>
      <c r="K46" s="246">
        <f>_xlfn.XLOOKUP($S$8,Prices!$E$1:$O$1,Prices!E27:O27,FALSE)</f>
        <v>12690</v>
      </c>
      <c r="L46" s="49"/>
      <c r="M46" s="116">
        <f t="shared" si="1"/>
        <v>0</v>
      </c>
      <c r="N46" s="290"/>
      <c r="O46" s="290"/>
      <c r="P46" s="290"/>
      <c r="Q46" s="290"/>
      <c r="R46" s="290"/>
      <c r="S46" s="290"/>
    </row>
    <row r="47" spans="2:19" ht="15" customHeight="1" x14ac:dyDescent="0.25">
      <c r="B47" s="9"/>
      <c r="C47" s="286">
        <v>20</v>
      </c>
      <c r="D47" s="307" t="s">
        <v>47</v>
      </c>
      <c r="E47" s="307"/>
      <c r="F47" s="307"/>
      <c r="G47" s="307"/>
      <c r="H47" s="307"/>
      <c r="I47" s="307"/>
      <c r="J47" s="307"/>
      <c r="K47" s="246">
        <f>_xlfn.XLOOKUP($S$8,Prices!$E$1:$O$1,Prices!E28:O28,FALSE)</f>
        <v>23440</v>
      </c>
      <c r="L47" s="49"/>
      <c r="M47" s="116">
        <f t="shared" si="1"/>
        <v>0</v>
      </c>
      <c r="N47" s="290"/>
      <c r="O47" s="290"/>
      <c r="P47" s="290"/>
      <c r="Q47" s="290"/>
      <c r="R47" s="290"/>
      <c r="S47" s="290"/>
    </row>
    <row r="48" spans="2:19" ht="15" customHeight="1" x14ac:dyDescent="0.25">
      <c r="B48" s="15" t="s">
        <v>58</v>
      </c>
      <c r="C48" s="286">
        <v>30</v>
      </c>
      <c r="D48" s="307" t="s">
        <v>47</v>
      </c>
      <c r="E48" s="307"/>
      <c r="F48" s="307"/>
      <c r="G48" s="307"/>
      <c r="H48" s="307"/>
      <c r="I48" s="307"/>
      <c r="J48" s="307"/>
      <c r="K48" s="246">
        <f>_xlfn.XLOOKUP($S$8,Prices!$E$1:$O$1,Prices!E29:O29,FALSE)</f>
        <v>32520</v>
      </c>
      <c r="L48" s="49"/>
      <c r="M48" s="116">
        <f t="shared" si="1"/>
        <v>0</v>
      </c>
      <c r="N48" s="290"/>
      <c r="O48" s="290"/>
      <c r="P48" s="290"/>
      <c r="Q48" s="290"/>
      <c r="R48" s="290"/>
      <c r="S48" s="290"/>
    </row>
    <row r="49" spans="2:19" ht="16.149999999999999" customHeight="1" x14ac:dyDescent="0.25">
      <c r="B49" s="9"/>
      <c r="C49" s="286">
        <v>40</v>
      </c>
      <c r="D49" s="307" t="s">
        <v>47</v>
      </c>
      <c r="E49" s="307"/>
      <c r="F49" s="307"/>
      <c r="G49" s="307"/>
      <c r="H49" s="307"/>
      <c r="I49" s="307"/>
      <c r="J49" s="307"/>
      <c r="K49" s="246">
        <f>_xlfn.XLOOKUP($S$8,Prices!$E$1:$O$1,Prices!E30:O30,FALSE)</f>
        <v>39760</v>
      </c>
      <c r="L49" s="49"/>
      <c r="M49" s="116">
        <f t="shared" si="1"/>
        <v>0</v>
      </c>
      <c r="N49" s="290"/>
      <c r="O49" s="290"/>
      <c r="P49" s="290"/>
      <c r="Q49" s="290"/>
      <c r="R49" s="290"/>
      <c r="S49" s="290"/>
    </row>
    <row r="50" spans="2:19" ht="14.65" customHeight="1" x14ac:dyDescent="0.25">
      <c r="B50" s="9"/>
      <c r="C50" s="286">
        <v>50</v>
      </c>
      <c r="D50" s="307" t="s">
        <v>47</v>
      </c>
      <c r="E50" s="307"/>
      <c r="F50" s="307"/>
      <c r="G50" s="307"/>
      <c r="H50" s="307"/>
      <c r="I50" s="307"/>
      <c r="J50" s="307"/>
      <c r="K50" s="246">
        <f>_xlfn.XLOOKUP($S$8,Prices!$E$1:$O$1,Prices!E31:O31,FALSE)</f>
        <v>45200</v>
      </c>
      <c r="L50" s="49"/>
      <c r="M50" s="116">
        <f t="shared" si="1"/>
        <v>0</v>
      </c>
      <c r="N50" s="290"/>
      <c r="O50" s="290"/>
      <c r="P50" s="290"/>
      <c r="Q50" s="290"/>
      <c r="R50" s="290"/>
      <c r="S50" s="290"/>
    </row>
    <row r="51" spans="2:19" x14ac:dyDescent="0.25">
      <c r="B51" s="16"/>
      <c r="C51" s="286"/>
      <c r="D51" s="306"/>
      <c r="E51" s="306"/>
      <c r="F51" s="306"/>
      <c r="G51" s="306"/>
      <c r="H51" s="306"/>
      <c r="I51" s="306"/>
      <c r="J51" s="306"/>
      <c r="K51" s="246"/>
      <c r="L51" s="290"/>
      <c r="M51" s="65"/>
      <c r="N51" s="290"/>
      <c r="O51" s="290"/>
      <c r="P51" s="290"/>
      <c r="Q51" s="290"/>
      <c r="R51" s="290"/>
      <c r="S51" s="290"/>
    </row>
    <row r="52" spans="2:19" ht="15" customHeight="1" x14ac:dyDescent="0.25">
      <c r="B52" s="16"/>
      <c r="C52" s="37" t="s">
        <v>59</v>
      </c>
      <c r="D52" s="306"/>
      <c r="E52" s="306"/>
      <c r="F52" s="306"/>
      <c r="G52" s="306"/>
      <c r="H52" s="306"/>
      <c r="I52" s="306"/>
      <c r="J52" s="306"/>
      <c r="K52" s="246"/>
      <c r="L52" s="290"/>
      <c r="M52" s="65"/>
      <c r="N52" s="290"/>
      <c r="O52" s="290"/>
      <c r="P52" s="290"/>
      <c r="Q52" s="290"/>
      <c r="R52" s="290"/>
      <c r="S52" s="290"/>
    </row>
    <row r="53" spans="2:19" ht="15" customHeight="1" x14ac:dyDescent="0.25">
      <c r="B53" s="16"/>
      <c r="C53" s="286" t="s">
        <v>60</v>
      </c>
      <c r="D53" s="307" t="s">
        <v>47</v>
      </c>
      <c r="E53" s="307"/>
      <c r="F53" s="307"/>
      <c r="G53" s="307"/>
      <c r="H53" s="307"/>
      <c r="I53" s="307"/>
      <c r="J53" s="307"/>
      <c r="K53" s="246">
        <f>_xlfn.XLOOKUP($S$8,Prices!$E$1:$O$1,Prices!E34:O34,FALSE)</f>
        <v>2951</v>
      </c>
      <c r="L53" s="49"/>
      <c r="M53" s="116">
        <f t="shared" ref="M53" si="2">L53*K53</f>
        <v>0</v>
      </c>
      <c r="N53" s="290"/>
      <c r="O53" s="290"/>
      <c r="P53" s="290"/>
      <c r="Q53" s="290"/>
      <c r="R53" s="290"/>
      <c r="S53" s="290"/>
    </row>
    <row r="54" spans="2:19" x14ac:dyDescent="0.25">
      <c r="B54" s="16"/>
      <c r="C54" s="286"/>
      <c r="D54" s="306"/>
      <c r="E54" s="306"/>
      <c r="F54" s="306"/>
      <c r="G54" s="306"/>
      <c r="H54" s="306"/>
      <c r="I54" s="306"/>
      <c r="J54" s="306"/>
      <c r="K54" s="246"/>
      <c r="L54" s="290"/>
      <c r="M54" s="65"/>
      <c r="N54" s="290"/>
      <c r="O54" s="290"/>
      <c r="P54" s="290"/>
      <c r="Q54" s="290"/>
      <c r="R54" s="290"/>
      <c r="S54" s="290"/>
    </row>
    <row r="55" spans="2:19" ht="15" customHeight="1" x14ac:dyDescent="0.25">
      <c r="B55" s="16"/>
      <c r="C55" s="37" t="s">
        <v>61</v>
      </c>
      <c r="D55" s="290"/>
      <c r="E55" s="290"/>
      <c r="F55" s="290"/>
      <c r="G55" s="290"/>
      <c r="H55" s="290"/>
      <c r="I55" s="290"/>
      <c r="J55" s="290"/>
      <c r="K55" s="246"/>
      <c r="L55" s="290"/>
      <c r="M55" s="65"/>
      <c r="O55" s="154"/>
    </row>
    <row r="56" spans="2:19" ht="15" customHeight="1" x14ac:dyDescent="0.25">
      <c r="B56" s="16"/>
      <c r="C56" s="286" t="s">
        <v>62</v>
      </c>
      <c r="D56" s="290"/>
      <c r="E56" s="290"/>
      <c r="F56" s="290"/>
      <c r="G56" s="290"/>
      <c r="H56" s="290"/>
      <c r="I56" s="290"/>
      <c r="J56" s="290"/>
      <c r="K56" s="246">
        <f>_xlfn.XLOOKUP($S$8,Prices!$E$1:$O$1,Prices!E37:O37,FALSE)</f>
        <v>11076</v>
      </c>
      <c r="L56" s="49"/>
      <c r="M56" s="116">
        <f>L56*K56</f>
        <v>0</v>
      </c>
      <c r="O56" s="154"/>
    </row>
    <row r="57" spans="2:19" ht="15" customHeight="1" x14ac:dyDescent="0.25">
      <c r="B57" s="16"/>
      <c r="C57" s="286" t="s">
        <v>63</v>
      </c>
      <c r="D57" s="290"/>
      <c r="E57" s="290"/>
      <c r="F57" s="290"/>
      <c r="G57" s="290"/>
      <c r="H57" s="290"/>
      <c r="I57" s="290"/>
      <c r="J57" s="290"/>
      <c r="K57" s="246">
        <f>_xlfn.XLOOKUP($S$8,Prices!$E$1:$O$1,Prices!E38:O38,FALSE)</f>
        <v>4880</v>
      </c>
      <c r="L57" s="49"/>
      <c r="M57" s="116">
        <f>L57*K57</f>
        <v>0</v>
      </c>
      <c r="O57" s="154"/>
    </row>
    <row r="58" spans="2:19" ht="15" customHeight="1" x14ac:dyDescent="0.25">
      <c r="B58" s="16"/>
      <c r="C58" s="286"/>
      <c r="D58" s="290"/>
      <c r="E58" s="290"/>
      <c r="F58" s="290"/>
      <c r="G58" s="290"/>
      <c r="H58" s="290"/>
      <c r="I58" s="290"/>
      <c r="J58" s="290"/>
      <c r="K58" s="246"/>
      <c r="L58" s="290"/>
      <c r="M58" s="65"/>
      <c r="O58" s="154"/>
    </row>
    <row r="59" spans="2:19" ht="15" customHeight="1" x14ac:dyDescent="0.25">
      <c r="B59" s="16"/>
      <c r="C59" s="37" t="s">
        <v>64</v>
      </c>
      <c r="D59" s="306"/>
      <c r="E59" s="306"/>
      <c r="F59" s="306"/>
      <c r="G59" s="306"/>
      <c r="H59" s="306"/>
      <c r="I59" s="306"/>
      <c r="J59" s="306"/>
      <c r="K59" s="246"/>
      <c r="L59" s="290"/>
      <c r="M59" s="65"/>
      <c r="N59" s="290"/>
      <c r="O59" s="290"/>
      <c r="P59" s="290"/>
      <c r="Q59" s="290"/>
      <c r="R59" s="290"/>
      <c r="S59" s="290"/>
    </row>
    <row r="60" spans="2:19" ht="15" customHeight="1" x14ac:dyDescent="0.25">
      <c r="B60" s="16"/>
      <c r="C60" s="286" t="s">
        <v>65</v>
      </c>
      <c r="D60" s="307" t="s">
        <v>66</v>
      </c>
      <c r="E60" s="307"/>
      <c r="F60" s="307"/>
      <c r="G60" s="307"/>
      <c r="H60" s="307"/>
      <c r="I60" s="307"/>
      <c r="J60" s="307"/>
      <c r="K60" s="246">
        <f>_xlfn.XLOOKUP($S$8,Prices!$E$1:$O$1,Prices!E41:O41,FALSE)</f>
        <v>12095</v>
      </c>
      <c r="L60" s="49"/>
      <c r="M60" s="116">
        <f t="shared" ref="M60" si="3">L60*K60</f>
        <v>0</v>
      </c>
      <c r="N60" s="290"/>
      <c r="O60" s="290"/>
      <c r="P60" s="290"/>
      <c r="Q60" s="290"/>
      <c r="R60" s="290"/>
      <c r="S60" s="290"/>
    </row>
    <row r="61" spans="2:19" ht="15" customHeight="1" x14ac:dyDescent="0.25">
      <c r="B61" s="16"/>
      <c r="C61" s="286"/>
      <c r="D61" s="306"/>
      <c r="E61" s="306"/>
      <c r="F61" s="306"/>
      <c r="G61" s="306"/>
      <c r="H61" s="306"/>
      <c r="I61" s="306"/>
      <c r="J61" s="306"/>
      <c r="K61" s="246"/>
      <c r="L61" s="290"/>
      <c r="M61" s="65"/>
      <c r="N61" s="290"/>
      <c r="O61" s="290"/>
      <c r="P61" s="290"/>
      <c r="Q61" s="290"/>
      <c r="R61" s="290"/>
      <c r="S61" s="290"/>
    </row>
    <row r="62" spans="2:19" ht="15" customHeight="1" x14ac:dyDescent="0.25">
      <c r="B62" s="16"/>
      <c r="C62" s="34" t="s">
        <v>67</v>
      </c>
      <c r="D62" s="306"/>
      <c r="E62" s="306"/>
      <c r="F62" s="306"/>
      <c r="G62" s="306"/>
      <c r="H62" s="306"/>
      <c r="I62" s="306"/>
      <c r="J62" s="306"/>
      <c r="K62" s="246"/>
      <c r="L62" s="290"/>
      <c r="M62" s="65"/>
      <c r="N62" s="290"/>
      <c r="O62" s="290"/>
      <c r="P62" s="290"/>
      <c r="Q62" s="290"/>
      <c r="R62" s="290"/>
      <c r="S62" s="290"/>
    </row>
    <row r="63" spans="2:19" ht="15" customHeight="1" x14ac:dyDescent="0.25">
      <c r="B63" s="16"/>
      <c r="C63" s="35" t="s">
        <v>67</v>
      </c>
      <c r="D63" s="307" t="s">
        <v>68</v>
      </c>
      <c r="E63" s="307"/>
      <c r="F63" s="307"/>
      <c r="G63" s="307"/>
      <c r="H63" s="307"/>
      <c r="I63" s="307"/>
      <c r="J63" s="307"/>
      <c r="K63" s="246" t="str">
        <f>_xlfn.XLOOKUP($S$8,Prices!$E$1:$O$1,Prices!E44:O44,FALSE)</f>
        <v>-</v>
      </c>
      <c r="L63" s="49"/>
      <c r="M63" s="117" t="str">
        <f>IFERROR(L63*K63,"-")</f>
        <v>-</v>
      </c>
      <c r="N63" s="302" t="str">
        <f>IF(K63="-",IF(L63&gt;0," Product is not available in the region",""),"")</f>
        <v/>
      </c>
      <c r="O63" s="303"/>
      <c r="P63" s="303"/>
      <c r="Q63" s="303"/>
      <c r="R63" s="290"/>
      <c r="S63" s="290"/>
    </row>
    <row r="64" spans="2:19" x14ac:dyDescent="0.25">
      <c r="B64" s="16"/>
      <c r="C64" s="286"/>
      <c r="D64" s="280"/>
      <c r="E64" s="280"/>
      <c r="F64" s="281"/>
      <c r="G64" s="281"/>
      <c r="H64" s="281"/>
      <c r="I64" s="281"/>
      <c r="J64" s="281"/>
      <c r="K64" s="247"/>
      <c r="L64" s="290"/>
      <c r="M64" s="65"/>
      <c r="N64" s="290"/>
      <c r="O64" s="290"/>
      <c r="P64" s="290"/>
      <c r="Q64" s="290"/>
      <c r="R64" s="290"/>
      <c r="S64" s="290"/>
    </row>
    <row r="65" spans="1:19" x14ac:dyDescent="0.25">
      <c r="B65" s="16"/>
      <c r="C65" s="286"/>
      <c r="D65" s="280"/>
      <c r="E65" s="280"/>
      <c r="F65" s="281"/>
      <c r="G65" s="281"/>
      <c r="H65" s="281"/>
      <c r="I65" s="281"/>
      <c r="J65" s="281"/>
      <c r="K65" s="247"/>
      <c r="L65" s="17" t="s">
        <v>69</v>
      </c>
      <c r="M65" s="118">
        <f>SUM(M31:M39,M42:M50,M53,M56:M57,M60,M63)</f>
        <v>0</v>
      </c>
      <c r="N65" s="22" t="str">
        <f>$D$4</f>
        <v>USD</v>
      </c>
      <c r="O65" s="290"/>
      <c r="P65" s="290"/>
      <c r="Q65" s="290"/>
      <c r="R65" s="290"/>
      <c r="S65" s="290"/>
    </row>
    <row r="66" spans="1:19" ht="15" customHeight="1" x14ac:dyDescent="0.25">
      <c r="B66" s="16"/>
      <c r="C66" s="37" t="s">
        <v>70</v>
      </c>
      <c r="D66" s="280"/>
      <c r="E66" s="280"/>
      <c r="F66" s="290"/>
      <c r="G66" s="290"/>
      <c r="H66" s="290"/>
      <c r="I66" s="290"/>
      <c r="J66" s="290"/>
      <c r="K66" s="248"/>
      <c r="L66" s="290"/>
      <c r="M66" s="65"/>
      <c r="N66" s="22"/>
      <c r="O66" s="290"/>
      <c r="P66" s="290"/>
      <c r="Q66" s="290"/>
      <c r="R66" s="290"/>
      <c r="S66" s="290"/>
    </row>
    <row r="67" spans="1:19" ht="15" customHeight="1" x14ac:dyDescent="0.25">
      <c r="B67" s="16"/>
      <c r="C67" s="338" t="s">
        <v>71</v>
      </c>
      <c r="D67" s="338"/>
      <c r="E67" s="338"/>
      <c r="F67" s="286"/>
      <c r="G67" s="286"/>
      <c r="H67" s="286"/>
      <c r="I67" s="286"/>
      <c r="J67" s="286"/>
      <c r="K67" s="249">
        <f>_xlfn.XLOOKUP(S8,Prices!E1:O1,Prices!E47:O47,FALSE)</f>
        <v>0.2</v>
      </c>
      <c r="L67" s="50" t="s">
        <v>72</v>
      </c>
      <c r="M67" s="119">
        <f>M65*K67</f>
        <v>0</v>
      </c>
      <c r="N67" s="22" t="str">
        <f>$D$4</f>
        <v>USD</v>
      </c>
      <c r="O67" s="290"/>
      <c r="P67" s="290"/>
      <c r="Q67" s="290"/>
      <c r="R67" s="290"/>
      <c r="S67" s="290"/>
    </row>
    <row r="68" spans="1:19" ht="15" customHeight="1" x14ac:dyDescent="0.25">
      <c r="B68" s="16"/>
      <c r="C68" s="286"/>
      <c r="D68" s="239"/>
      <c r="E68" s="239"/>
      <c r="F68" s="286"/>
      <c r="G68" s="286"/>
      <c r="H68" s="286"/>
      <c r="I68" s="286"/>
      <c r="J68" s="286"/>
      <c r="K68" s="249"/>
      <c r="L68" s="20"/>
      <c r="M68" s="120"/>
      <c r="N68" s="290"/>
      <c r="O68" s="290"/>
      <c r="P68" s="290"/>
      <c r="Q68" s="290"/>
      <c r="R68" s="290"/>
      <c r="S68" s="290"/>
    </row>
    <row r="69" spans="1:19" ht="15" customHeight="1" x14ac:dyDescent="0.25">
      <c r="B69" s="16"/>
      <c r="C69" s="312" t="s">
        <v>73</v>
      </c>
      <c r="D69" s="312"/>
      <c r="E69" s="312"/>
      <c r="F69" s="312"/>
      <c r="G69" s="312"/>
      <c r="H69" s="312"/>
      <c r="I69" s="312"/>
      <c r="J69" s="313"/>
      <c r="K69" s="49"/>
      <c r="L69" s="222" t="s">
        <v>74</v>
      </c>
      <c r="M69" s="119">
        <f>M67/12*ROUNDUP(K69,0)</f>
        <v>0</v>
      </c>
      <c r="N69" s="22" t="str">
        <f>$D$4</f>
        <v>USD</v>
      </c>
      <c r="O69" s="290"/>
      <c r="P69" s="290"/>
      <c r="Q69" s="290"/>
      <c r="R69" s="290"/>
      <c r="S69" s="290"/>
    </row>
    <row r="70" spans="1:19" ht="15" customHeight="1" x14ac:dyDescent="0.25">
      <c r="B70" s="16"/>
      <c r="C70" s="286"/>
      <c r="D70" s="239"/>
      <c r="E70" s="239"/>
      <c r="F70" s="286"/>
      <c r="G70" s="286"/>
      <c r="H70" s="286"/>
      <c r="I70" s="286"/>
      <c r="J70" s="286"/>
      <c r="K70" s="249"/>
      <c r="L70" s="20"/>
      <c r="M70" s="120"/>
      <c r="N70" s="290"/>
      <c r="O70" s="290"/>
      <c r="P70" s="290"/>
      <c r="Q70" s="290"/>
      <c r="R70" s="290"/>
      <c r="S70" s="290"/>
    </row>
    <row r="71" spans="1:19" ht="15" customHeight="1" x14ac:dyDescent="0.25">
      <c r="B71" s="16"/>
      <c r="C71" s="51" t="s">
        <v>75</v>
      </c>
      <c r="D71" s="52"/>
      <c r="E71" s="52"/>
      <c r="F71" s="52"/>
      <c r="G71" s="52"/>
      <c r="H71" s="52"/>
      <c r="I71" s="52"/>
      <c r="J71" s="52"/>
      <c r="K71" s="250"/>
      <c r="L71" s="52"/>
      <c r="M71" s="121"/>
      <c r="N71" s="290"/>
      <c r="O71" s="53"/>
      <c r="P71" s="53"/>
      <c r="Q71" s="53"/>
      <c r="R71" s="53"/>
      <c r="S71" s="53"/>
    </row>
    <row r="72" spans="1:19" s="8" customFormat="1" ht="31.5" x14ac:dyDescent="0.25">
      <c r="A72" s="2"/>
      <c r="B72" s="7"/>
      <c r="C72" s="24" t="s">
        <v>30</v>
      </c>
      <c r="D72" s="299" t="s">
        <v>31</v>
      </c>
      <c r="E72" s="299"/>
      <c r="F72" s="299"/>
      <c r="G72" s="299"/>
      <c r="H72" s="299"/>
      <c r="I72" s="299"/>
      <c r="J72" s="299"/>
      <c r="K72" s="251" t="s">
        <v>32</v>
      </c>
      <c r="L72" s="23" t="s">
        <v>33</v>
      </c>
      <c r="M72" s="122" t="s">
        <v>34</v>
      </c>
      <c r="N72" s="4"/>
      <c r="O72" s="290"/>
      <c r="P72" s="290"/>
      <c r="Q72" s="290"/>
      <c r="R72" s="290"/>
      <c r="S72" s="290"/>
    </row>
    <row r="73" spans="1:19" x14ac:dyDescent="0.25">
      <c r="B73" s="16"/>
      <c r="C73" s="286"/>
      <c r="D73" s="239"/>
      <c r="E73" s="239"/>
      <c r="F73" s="286"/>
      <c r="G73" s="286"/>
      <c r="H73" s="286"/>
      <c r="I73" s="286"/>
      <c r="J73" s="286"/>
      <c r="K73" s="249"/>
      <c r="L73" s="20"/>
      <c r="M73" s="120"/>
      <c r="N73" s="19"/>
      <c r="O73" s="290"/>
      <c r="P73" s="290"/>
      <c r="Q73" s="290"/>
      <c r="R73" s="290"/>
      <c r="S73" s="290"/>
    </row>
    <row r="74" spans="1:19" ht="17.25" x14ac:dyDescent="0.2">
      <c r="C74" s="54" t="s">
        <v>76</v>
      </c>
      <c r="D74" s="53"/>
      <c r="E74" s="53"/>
      <c r="F74" s="55"/>
      <c r="G74" s="55"/>
      <c r="H74" s="55"/>
      <c r="I74" s="55"/>
      <c r="J74" s="55"/>
      <c r="K74" s="252"/>
      <c r="L74" s="53"/>
      <c r="M74" s="123"/>
      <c r="O74" s="53"/>
      <c r="P74" s="53"/>
      <c r="Q74" s="53"/>
      <c r="R74" s="53"/>
      <c r="S74" s="53"/>
    </row>
    <row r="75" spans="1:19" ht="15" customHeight="1" x14ac:dyDescent="0.25">
      <c r="C75" s="298" t="s">
        <v>77</v>
      </c>
      <c r="D75" s="53"/>
      <c r="E75" s="53"/>
      <c r="F75" s="55"/>
      <c r="G75" s="55"/>
      <c r="H75" s="55"/>
      <c r="I75" s="55"/>
      <c r="J75" s="55"/>
      <c r="K75" s="246">
        <f>_xlfn.XLOOKUP($S$8,Prices!$E$1:$O$1,Prices!E177:O177,FALSE)</f>
        <v>296</v>
      </c>
      <c r="L75" s="49"/>
      <c r="M75" s="116">
        <f t="shared" ref="M75:M76" si="4">L75*K75</f>
        <v>0</v>
      </c>
      <c r="O75" s="53"/>
      <c r="P75" s="53"/>
    </row>
    <row r="76" spans="1:19" ht="15" customHeight="1" x14ac:dyDescent="0.25">
      <c r="C76" s="298" t="s">
        <v>78</v>
      </c>
      <c r="D76" s="53"/>
      <c r="E76" s="53"/>
      <c r="F76" s="55"/>
      <c r="G76" s="55"/>
      <c r="H76" s="55"/>
      <c r="I76" s="55"/>
      <c r="J76" s="55"/>
      <c r="K76" s="253">
        <f>_xlfn.XLOOKUP($S$8,Prices!$E$1:$O$1,Prices!E178:O178,FALSE)</f>
        <v>2960</v>
      </c>
      <c r="L76" s="49"/>
      <c r="M76" s="116">
        <f t="shared" si="4"/>
        <v>0</v>
      </c>
      <c r="O76" s="53"/>
      <c r="P76" s="53"/>
    </row>
    <row r="77" spans="1:19" x14ac:dyDescent="0.2">
      <c r="C77" s="55"/>
      <c r="D77" s="53"/>
      <c r="E77" s="53"/>
      <c r="F77" s="55"/>
      <c r="G77" s="55"/>
      <c r="H77" s="55"/>
      <c r="I77" s="55"/>
      <c r="J77" s="55"/>
      <c r="K77" s="252"/>
      <c r="M77" s="123"/>
      <c r="O77" s="53"/>
      <c r="P77" s="53"/>
    </row>
    <row r="78" spans="1:19" ht="15" customHeight="1" x14ac:dyDescent="0.25">
      <c r="C78" s="37" t="s">
        <v>79</v>
      </c>
      <c r="D78" s="53"/>
      <c r="E78" s="53"/>
      <c r="F78" s="55"/>
      <c r="G78" s="55"/>
      <c r="H78" s="55"/>
      <c r="I78" s="55"/>
      <c r="J78" s="55"/>
      <c r="K78" s="252"/>
      <c r="M78" s="123"/>
      <c r="O78" s="53"/>
      <c r="P78" s="53"/>
    </row>
    <row r="79" spans="1:19" x14ac:dyDescent="0.25">
      <c r="C79" s="286" t="s">
        <v>80</v>
      </c>
      <c r="D79" s="314" t="s">
        <v>81</v>
      </c>
      <c r="E79" s="314"/>
      <c r="F79" s="314"/>
      <c r="G79" s="314"/>
      <c r="H79" s="314"/>
      <c r="I79" s="314"/>
      <c r="J79" s="314"/>
      <c r="K79" s="253">
        <f>_xlfn.XLOOKUP($S$8,Prices!$E$1:$O$1,Prices!E181:O181,FALSE)</f>
        <v>7104</v>
      </c>
      <c r="L79" s="49"/>
      <c r="M79" s="116">
        <f t="shared" ref="M79:M81" si="5">L79*K79</f>
        <v>0</v>
      </c>
      <c r="O79" s="53"/>
      <c r="P79" s="53"/>
    </row>
    <row r="80" spans="1:19" x14ac:dyDescent="0.25">
      <c r="C80" s="286" t="s">
        <v>82</v>
      </c>
      <c r="D80" s="314" t="s">
        <v>83</v>
      </c>
      <c r="E80" s="314"/>
      <c r="F80" s="314"/>
      <c r="G80" s="314"/>
      <c r="H80" s="314"/>
      <c r="I80" s="314"/>
      <c r="J80" s="314"/>
      <c r="K80" s="253">
        <f>_xlfn.XLOOKUP($S$8,Prices!$E$1:$O$1,Prices!E182:O182,FALSE)</f>
        <v>740</v>
      </c>
      <c r="L80" s="49"/>
      <c r="M80" s="116">
        <f t="shared" si="5"/>
        <v>0</v>
      </c>
      <c r="O80" s="53"/>
      <c r="P80" s="53"/>
    </row>
    <row r="81" spans="3:16" ht="30" x14ac:dyDescent="0.25">
      <c r="C81" s="56" t="s">
        <v>84</v>
      </c>
      <c r="D81" s="314" t="s">
        <v>85</v>
      </c>
      <c r="E81" s="314"/>
      <c r="F81" s="314"/>
      <c r="G81" s="314"/>
      <c r="H81" s="314"/>
      <c r="I81" s="314"/>
      <c r="J81" s="314"/>
      <c r="K81" s="253">
        <f>_xlfn.XLOOKUP($S$8,Prices!$E$1:$O$1,Prices!E183:O183,FALSE)</f>
        <v>17760</v>
      </c>
      <c r="L81" s="49"/>
      <c r="M81" s="116">
        <f t="shared" si="5"/>
        <v>0</v>
      </c>
      <c r="O81" s="53"/>
      <c r="P81" s="53"/>
    </row>
    <row r="82" spans="3:16" x14ac:dyDescent="0.2">
      <c r="C82" s="55"/>
      <c r="D82" s="315"/>
      <c r="E82" s="315"/>
      <c r="F82" s="315"/>
      <c r="G82" s="315"/>
      <c r="H82" s="315"/>
      <c r="I82" s="315"/>
      <c r="J82" s="315"/>
      <c r="K82" s="252"/>
      <c r="M82" s="123"/>
      <c r="O82" s="53"/>
      <c r="P82" s="53"/>
    </row>
    <row r="83" spans="3:16" ht="15" customHeight="1" x14ac:dyDescent="0.25">
      <c r="C83" s="37" t="s">
        <v>86</v>
      </c>
      <c r="D83" s="315"/>
      <c r="E83" s="315"/>
      <c r="F83" s="315"/>
      <c r="G83" s="315"/>
      <c r="H83" s="315"/>
      <c r="I83" s="315"/>
      <c r="J83" s="315"/>
      <c r="K83" s="252"/>
      <c r="M83" s="123"/>
      <c r="O83" s="53"/>
      <c r="P83" s="53"/>
    </row>
    <row r="84" spans="3:16" ht="15" customHeight="1" x14ac:dyDescent="0.25">
      <c r="C84" s="286" t="s">
        <v>87</v>
      </c>
      <c r="D84" s="314" t="s">
        <v>88</v>
      </c>
      <c r="E84" s="314"/>
      <c r="F84" s="314"/>
      <c r="G84" s="314"/>
      <c r="H84" s="314"/>
      <c r="I84" s="314"/>
      <c r="J84" s="314"/>
      <c r="K84" s="253">
        <f>_xlfn.XLOOKUP($S$8,Prices!$E$1:$O$1,Prices!E186:O186,FALSE)</f>
        <v>3848</v>
      </c>
      <c r="L84" s="49"/>
      <c r="M84" s="116">
        <f t="shared" ref="M84:M89" si="6">L84*K84</f>
        <v>0</v>
      </c>
      <c r="O84" s="53"/>
      <c r="P84" s="53"/>
    </row>
    <row r="85" spans="3:16" x14ac:dyDescent="0.25">
      <c r="C85" s="286" t="s">
        <v>89</v>
      </c>
      <c r="D85" s="314" t="s">
        <v>90</v>
      </c>
      <c r="E85" s="314"/>
      <c r="F85" s="314"/>
      <c r="G85" s="314"/>
      <c r="H85" s="314"/>
      <c r="I85" s="314"/>
      <c r="J85" s="314"/>
      <c r="K85" s="253">
        <f>_xlfn.XLOOKUP($S$8,Prices!$E$1:$O$1,Prices!E187:O187,FALSE)</f>
        <v>7696</v>
      </c>
      <c r="L85" s="49"/>
      <c r="M85" s="116">
        <f t="shared" si="6"/>
        <v>0</v>
      </c>
      <c r="O85" s="53"/>
      <c r="P85" s="53"/>
    </row>
    <row r="86" spans="3:16" x14ac:dyDescent="0.25">
      <c r="C86" s="55"/>
      <c r="D86" s="283"/>
      <c r="E86" s="283"/>
      <c r="F86" s="283"/>
      <c r="G86" s="283"/>
      <c r="H86" s="283"/>
      <c r="I86" s="283"/>
      <c r="J86" s="283"/>
      <c r="K86" s="253"/>
      <c r="L86" s="57"/>
      <c r="M86" s="124"/>
      <c r="O86" s="53"/>
      <c r="P86" s="53"/>
    </row>
    <row r="87" spans="3:16" x14ac:dyDescent="0.25">
      <c r="C87" s="37" t="s">
        <v>91</v>
      </c>
      <c r="D87" s="283"/>
      <c r="E87" s="283"/>
      <c r="F87" s="283"/>
      <c r="G87" s="283"/>
      <c r="H87" s="283"/>
      <c r="I87" s="283"/>
      <c r="J87" s="283"/>
      <c r="K87" s="253"/>
      <c r="L87" s="57"/>
      <c r="M87" s="124"/>
      <c r="O87" s="53"/>
      <c r="P87" s="53"/>
    </row>
    <row r="88" spans="3:16" x14ac:dyDescent="0.25">
      <c r="C88" s="286" t="s">
        <v>92</v>
      </c>
      <c r="D88" s="282" t="s">
        <v>93</v>
      </c>
      <c r="E88" s="78">
        <f>K88</f>
        <v>2070</v>
      </c>
      <c r="F88" s="79" t="str">
        <f>D4</f>
        <v>USD</v>
      </c>
      <c r="G88" s="282" t="s">
        <v>94</v>
      </c>
      <c r="H88" s="78">
        <f>ROUND(E88*0.95/5,0)*5</f>
        <v>1965</v>
      </c>
      <c r="I88" s="79" t="str">
        <f>F88</f>
        <v>USD</v>
      </c>
      <c r="J88" s="282" t="s">
        <v>95</v>
      </c>
      <c r="K88" s="246">
        <f>_xlfn.XLOOKUP($S$8,Prices!$E$1:$O$1,Prices!E190:O190,FALSE)</f>
        <v>2070</v>
      </c>
      <c r="L88" s="49"/>
      <c r="M88" s="116">
        <f>IF(L88=0,0,E88+(L88-1)*H88)</f>
        <v>0</v>
      </c>
      <c r="O88" s="53"/>
      <c r="P88" s="53"/>
    </row>
    <row r="89" spans="3:16" ht="15" customHeight="1" x14ac:dyDescent="0.25">
      <c r="C89" s="286" t="s">
        <v>96</v>
      </c>
      <c r="D89" s="314" t="s">
        <v>90</v>
      </c>
      <c r="E89" s="314"/>
      <c r="F89" s="314"/>
      <c r="G89" s="314"/>
      <c r="H89" s="314"/>
      <c r="I89" s="314"/>
      <c r="J89" s="314"/>
      <c r="K89" s="246">
        <f>_xlfn.XLOOKUP($S$8,Prices!$E$1:$O$1,Prices!E191:O191,FALSE)</f>
        <v>8275</v>
      </c>
      <c r="L89" s="49"/>
      <c r="M89" s="116">
        <f t="shared" si="6"/>
        <v>0</v>
      </c>
      <c r="O89" s="53"/>
      <c r="P89" s="53"/>
    </row>
    <row r="90" spans="3:16" ht="12.75" x14ac:dyDescent="0.2">
      <c r="K90" s="254"/>
    </row>
    <row r="91" spans="3:16" ht="12.75" x14ac:dyDescent="0.2">
      <c r="K91" s="254"/>
    </row>
    <row r="92" spans="3:16" ht="15" customHeight="1" x14ac:dyDescent="0.25">
      <c r="K92" s="254"/>
      <c r="L92" s="17" t="s">
        <v>97</v>
      </c>
      <c r="M92" s="118">
        <f>SUM(M75:M76,M79:M81,M84:M85,M88:M89)</f>
        <v>0</v>
      </c>
      <c r="N92" s="22" t="str">
        <f>$D$4</f>
        <v>USD</v>
      </c>
    </row>
    <row r="93" spans="3:16" ht="12.75" x14ac:dyDescent="0.2">
      <c r="K93" s="254"/>
      <c r="M93" s="67"/>
      <c r="N93" s="76"/>
    </row>
    <row r="94" spans="3:16" ht="12.75" x14ac:dyDescent="0.2">
      <c r="K94" s="254"/>
      <c r="M94" s="67"/>
      <c r="N94" s="76"/>
    </row>
    <row r="95" spans="3:16" ht="15" customHeight="1" x14ac:dyDescent="0.25">
      <c r="K95" s="254"/>
      <c r="L95" s="58" t="s">
        <v>98</v>
      </c>
      <c r="M95" s="125">
        <f>IF(K69=0,M67+M65+M92,M69+M65+M92)</f>
        <v>0</v>
      </c>
      <c r="N95" s="22" t="str">
        <f>$D$4</f>
        <v>USD</v>
      </c>
    </row>
    <row r="96" spans="3:16" ht="12.75" x14ac:dyDescent="0.2"/>
    <row r="97" spans="3:10" ht="15" customHeight="1" x14ac:dyDescent="0.2">
      <c r="C97" s="305" t="s">
        <v>99</v>
      </c>
      <c r="D97" s="305"/>
      <c r="E97" s="305"/>
      <c r="F97" s="305"/>
      <c r="G97" s="305"/>
      <c r="H97" s="305"/>
      <c r="I97" s="305"/>
      <c r="J97" s="305"/>
    </row>
    <row r="98" spans="3:10" ht="15" customHeight="1" x14ac:dyDescent="0.2">
      <c r="C98" s="305" t="s">
        <v>100</v>
      </c>
      <c r="D98" s="305"/>
      <c r="E98" s="305"/>
      <c r="F98" s="305"/>
      <c r="G98" s="305"/>
      <c r="H98" s="305"/>
      <c r="I98" s="305"/>
      <c r="J98" s="305"/>
    </row>
    <row r="99" spans="3:10" ht="15" customHeight="1" x14ac:dyDescent="0.2">
      <c r="C99" s="305" t="s">
        <v>101</v>
      </c>
      <c r="D99" s="305"/>
      <c r="E99" s="305"/>
      <c r="F99" s="305"/>
      <c r="G99" s="305"/>
      <c r="H99" s="305"/>
      <c r="I99" s="305"/>
      <c r="J99" s="305"/>
    </row>
    <row r="145" spans="4:5" ht="15" customHeight="1" x14ac:dyDescent="0.25">
      <c r="D145" s="280"/>
      <c r="E145" s="280"/>
    </row>
    <row r="146" spans="4:5" ht="15" customHeight="1" x14ac:dyDescent="0.25">
      <c r="D146" s="280"/>
      <c r="E146" s="280"/>
    </row>
    <row r="147" spans="4:5" ht="15" customHeight="1" x14ac:dyDescent="0.25">
      <c r="D147" s="280"/>
      <c r="E147" s="280"/>
    </row>
    <row r="148" spans="4:5" ht="15" customHeight="1" x14ac:dyDescent="0.25">
      <c r="D148" s="280"/>
      <c r="E148" s="280"/>
    </row>
    <row r="149" spans="4:5" ht="15" customHeight="1" x14ac:dyDescent="0.25">
      <c r="D149" s="280"/>
      <c r="E149" s="280"/>
    </row>
    <row r="150" spans="4:5" ht="15" customHeight="1" x14ac:dyDescent="0.25">
      <c r="D150" s="280"/>
      <c r="E150" s="280"/>
    </row>
    <row r="151" spans="4:5" ht="15" customHeight="1" x14ac:dyDescent="0.25">
      <c r="D151" s="280"/>
      <c r="E151" s="280"/>
    </row>
    <row r="152" spans="4:5" ht="15" customHeight="1" x14ac:dyDescent="0.25">
      <c r="D152" s="280"/>
      <c r="E152" s="280"/>
    </row>
    <row r="153" spans="4:5" ht="15" customHeight="1" x14ac:dyDescent="0.25">
      <c r="D153" s="280"/>
      <c r="E153" s="280"/>
    </row>
    <row r="154" spans="4:5" ht="15" customHeight="1" x14ac:dyDescent="0.25">
      <c r="D154" s="280"/>
      <c r="E154" s="280"/>
    </row>
    <row r="155" spans="4:5" ht="15" customHeight="1" x14ac:dyDescent="0.25">
      <c r="D155" s="280"/>
      <c r="E155" s="280"/>
    </row>
    <row r="156" spans="4:5" ht="15" customHeight="1" x14ac:dyDescent="0.25">
      <c r="D156" s="280"/>
      <c r="E156" s="280"/>
    </row>
    <row r="157" spans="4:5" ht="15" customHeight="1" x14ac:dyDescent="0.25">
      <c r="D157" s="280"/>
      <c r="E157" s="280"/>
    </row>
    <row r="158" spans="4:5" ht="15" customHeight="1" x14ac:dyDescent="0.25">
      <c r="D158" s="280"/>
      <c r="E158" s="280"/>
    </row>
    <row r="159" spans="4:5" ht="15" customHeight="1" x14ac:dyDescent="0.25">
      <c r="D159" s="280"/>
      <c r="E159" s="280"/>
    </row>
  </sheetData>
  <sheetProtection algorithmName="SHA-512" hashValue="mx0kYHmJADUGmA188V7X1a4bSaNbE8b95zR1IcsBOpFUxP267pbc5QqpFjPsQiYxPKBg+0uRtZt5x//p+QHjLg==" saltValue="54mkm3jpPPpBFgbnKgmH2A==" spinCount="100000" sheet="1" objects="1" scenarios="1"/>
  <protectedRanges>
    <protectedRange sqref="L74:L89" name="Quantity"/>
  </protectedRanges>
  <mergeCells count="80">
    <mergeCell ref="D13:L13"/>
    <mergeCell ref="D11:L11"/>
    <mergeCell ref="N11:O11"/>
    <mergeCell ref="P11:Q11"/>
    <mergeCell ref="R11:S11"/>
    <mergeCell ref="P12:Q12"/>
    <mergeCell ref="P13:Q13"/>
    <mergeCell ref="Q7:R7"/>
    <mergeCell ref="Q8:R8"/>
    <mergeCell ref="N9:S9"/>
    <mergeCell ref="N13:O13"/>
    <mergeCell ref="N10:O10"/>
    <mergeCell ref="P10:S10"/>
    <mergeCell ref="N14:S15"/>
    <mergeCell ref="D15:L15"/>
    <mergeCell ref="C2:D2"/>
    <mergeCell ref="C67:E67"/>
    <mergeCell ref="C16:L16"/>
    <mergeCell ref="K21:M21"/>
    <mergeCell ref="D12:L12"/>
    <mergeCell ref="C9:L9"/>
    <mergeCell ref="D39:J39"/>
    <mergeCell ref="D40:J40"/>
    <mergeCell ref="D41:J41"/>
    <mergeCell ref="D42:J42"/>
    <mergeCell ref="D36:J36"/>
    <mergeCell ref="D37:J37"/>
    <mergeCell ref="D38:J38"/>
    <mergeCell ref="E5:G5"/>
    <mergeCell ref="C99:J99"/>
    <mergeCell ref="E3:G3"/>
    <mergeCell ref="E4:G4"/>
    <mergeCell ref="D61:J61"/>
    <mergeCell ref="D62:J62"/>
    <mergeCell ref="D63:J63"/>
    <mergeCell ref="D83:J83"/>
    <mergeCell ref="D84:J84"/>
    <mergeCell ref="D85:J85"/>
    <mergeCell ref="D89:J89"/>
    <mergeCell ref="H17:J17"/>
    <mergeCell ref="D17:G17"/>
    <mergeCell ref="D59:J59"/>
    <mergeCell ref="D14:L14"/>
    <mergeCell ref="H5:J5"/>
    <mergeCell ref="D10:L10"/>
    <mergeCell ref="D79:J79"/>
    <mergeCell ref="D80:J80"/>
    <mergeCell ref="C98:J98"/>
    <mergeCell ref="D81:J81"/>
    <mergeCell ref="D82:J82"/>
    <mergeCell ref="D43:J43"/>
    <mergeCell ref="D44:J44"/>
    <mergeCell ref="D45:J45"/>
    <mergeCell ref="D46:J46"/>
    <mergeCell ref="D47:J47"/>
    <mergeCell ref="D48:J48"/>
    <mergeCell ref="D54:J54"/>
    <mergeCell ref="D49:J49"/>
    <mergeCell ref="D50:J50"/>
    <mergeCell ref="C69:J69"/>
    <mergeCell ref="D60:J60"/>
    <mergeCell ref="D51:J51"/>
    <mergeCell ref="D52:J52"/>
    <mergeCell ref="D53:J53"/>
    <mergeCell ref="M17:P17"/>
    <mergeCell ref="N63:Q63"/>
    <mergeCell ref="H3:K4"/>
    <mergeCell ref="C97:J97"/>
    <mergeCell ref="D30:J30"/>
    <mergeCell ref="D31:J31"/>
    <mergeCell ref="D32:J32"/>
    <mergeCell ref="D25:J25"/>
    <mergeCell ref="D26:J26"/>
    <mergeCell ref="D27:J27"/>
    <mergeCell ref="D28:J28"/>
    <mergeCell ref="D29:J29"/>
    <mergeCell ref="D33:J33"/>
    <mergeCell ref="D34:J34"/>
    <mergeCell ref="D35:J35"/>
    <mergeCell ref="N12:O12"/>
  </mergeCells>
  <phoneticPr fontId="53" type="noConversion"/>
  <hyperlinks>
    <hyperlink ref="M17" location="'License Setup'!A1" display="*add additional connectors via 'License Setup' Tab" xr:uid="{84377370-80A3-4A4D-AED1-B39B80D106AA}"/>
  </hyperlinks>
  <pageMargins left="0.7" right="0.7" top="0.75" bottom="0.75" header="0.3" footer="0.3"/>
  <pageSetup scale="47" fitToHeight="0" orientation="landscape" r:id="rId1"/>
  <headerFooter>
    <oddFooter>&amp;RPage &amp;P of &amp;N</oddFooter>
  </headerFooter>
  <rowBreaks count="1" manualBreakCount="1">
    <brk id="69" max="16383" man="1"/>
  </rowBreaks>
  <ignoredErrors>
    <ignoredError sqref="K31:K39 K42:K50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1C84FAA-1E1D-4F85-8A21-5DED86BF0C62}">
          <x14:formula1>
            <xm:f>Setup!$A$7:$A$18</xm:f>
          </x14:formula1>
          <xm:sqref>D17:G17</xm:sqref>
        </x14:dataValidation>
        <x14:dataValidation type="list" allowBlank="1" showInputMessage="1" showErrorMessage="1" xr:uid="{72FB0949-828B-4299-A1F3-1CB2A9B43D2D}">
          <x14:formula1>
            <xm:f>Setup!$A$27:$A$28</xm:f>
          </x14:formula1>
          <xm:sqref>P12:Q12</xm:sqref>
        </x14:dataValidation>
        <x14:dataValidation type="list" allowBlank="1" showInputMessage="1" showErrorMessage="1" xr:uid="{04A15525-9A05-4E01-A2DC-512308502D7C}">
          <x14:formula1>
            <xm:f>Setup!$A$21:$A$24</xm:f>
          </x14:formula1>
          <xm:sqref>P13:Q13</xm:sqref>
        </x14:dataValidation>
        <x14:dataValidation type="list" allowBlank="1" showInputMessage="1" showErrorMessage="1" xr:uid="{B725EC32-5347-435D-B2FA-3448408B1CE7}">
          <x14:formula1>
            <xm:f>Setup!$C$10:$C$17</xm:f>
          </x14:formula1>
          <xm:sqref>D4</xm:sqref>
        </x14:dataValidation>
        <x14:dataValidation type="list" allowBlank="1" showInputMessage="1" showErrorMessage="1" xr:uid="{15CCCC70-3EFB-409A-A2D2-DFF7C40D5884}">
          <x14:formula1>
            <xm:f>Setup!$C$3:$C$7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0"/>
  <sheetViews>
    <sheetView workbookViewId="0"/>
  </sheetViews>
  <sheetFormatPr defaultColWidth="8.7109375" defaultRowHeight="15" x14ac:dyDescent="0.25"/>
  <sheetData>
    <row r="1" spans="1:15" x14ac:dyDescent="0.25">
      <c r="A1" s="21" t="s">
        <v>443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x14ac:dyDescent="0.25">
      <c r="A2" s="290"/>
      <c r="B2" s="290"/>
      <c r="C2" s="21" t="s">
        <v>444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x14ac:dyDescent="0.25">
      <c r="A3" s="290"/>
      <c r="B3" s="290"/>
      <c r="C3" s="21" t="s">
        <v>445</v>
      </c>
      <c r="D3" s="21" t="s">
        <v>446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x14ac:dyDescent="0.25">
      <c r="A4" s="290"/>
      <c r="B4" s="290"/>
      <c r="C4" s="21" t="s">
        <v>447</v>
      </c>
      <c r="D4" s="21" t="s">
        <v>448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x14ac:dyDescent="0.25">
      <c r="A5" s="290"/>
      <c r="B5" s="290"/>
      <c r="C5" s="290"/>
      <c r="D5" s="21" t="s">
        <v>449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</row>
    <row r="6" spans="1:15" x14ac:dyDescent="0.25">
      <c r="A6" s="290"/>
      <c r="B6" s="290"/>
      <c r="C6" s="21" t="s">
        <v>8</v>
      </c>
      <c r="D6" s="21" t="s">
        <v>325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x14ac:dyDescent="0.25">
      <c r="A7" s="290"/>
      <c r="B7" s="290"/>
      <c r="C7" s="21" t="s">
        <v>9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9" spans="1:15" x14ac:dyDescent="0.25">
      <c r="A9" s="290"/>
      <c r="B9" s="290"/>
      <c r="C9" s="21" t="s">
        <v>12</v>
      </c>
      <c r="D9" s="290"/>
      <c r="E9" s="290"/>
      <c r="F9" s="290"/>
      <c r="G9" s="290"/>
      <c r="H9" s="290"/>
      <c r="I9" s="21" t="s">
        <v>13</v>
      </c>
      <c r="J9" s="290"/>
      <c r="K9" s="290"/>
      <c r="L9" s="290"/>
      <c r="M9" s="290"/>
      <c r="N9" s="290"/>
      <c r="O9" s="290"/>
    </row>
    <row r="10" spans="1:15" x14ac:dyDescent="0.25">
      <c r="A10" s="290"/>
      <c r="B10" s="290"/>
      <c r="C10" s="21" t="s">
        <v>14</v>
      </c>
      <c r="D10" s="290"/>
      <c r="E10" s="290"/>
      <c r="F10" s="290"/>
      <c r="G10" s="290"/>
      <c r="H10" s="290"/>
      <c r="I10" s="21" t="s">
        <v>15</v>
      </c>
      <c r="J10" s="290"/>
      <c r="K10" s="290"/>
      <c r="L10" s="290"/>
      <c r="M10" s="290"/>
      <c r="N10" s="290"/>
      <c r="O10" s="290"/>
    </row>
    <row r="11" spans="1:15" x14ac:dyDescent="0.25">
      <c r="A11" s="290"/>
      <c r="B11" s="290"/>
      <c r="C11" s="21" t="s">
        <v>16</v>
      </c>
      <c r="D11" s="290"/>
      <c r="E11" s="290"/>
      <c r="F11" s="290"/>
      <c r="G11" s="290"/>
      <c r="H11" s="290"/>
      <c r="I11" s="21" t="s">
        <v>17</v>
      </c>
      <c r="J11" s="290"/>
      <c r="K11" s="290"/>
      <c r="L11" s="290"/>
      <c r="M11" s="290"/>
      <c r="N11" s="290"/>
      <c r="O11" s="290"/>
    </row>
    <row r="12" spans="1:15" x14ac:dyDescent="0.25">
      <c r="A12" s="290"/>
      <c r="B12" s="290"/>
      <c r="C12" s="21" t="s">
        <v>18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</row>
    <row r="13" spans="1:15" x14ac:dyDescent="0.25">
      <c r="A13" s="290"/>
      <c r="B13" s="290"/>
      <c r="C13" s="21" t="s">
        <v>21</v>
      </c>
      <c r="D13" s="290"/>
      <c r="E13" s="290"/>
      <c r="F13" s="21" t="s">
        <v>25</v>
      </c>
      <c r="G13" s="290"/>
      <c r="H13" s="290"/>
      <c r="I13" s="21" t="s">
        <v>22</v>
      </c>
      <c r="J13" s="290"/>
      <c r="K13" s="290"/>
      <c r="L13" s="290"/>
      <c r="M13" s="290"/>
      <c r="N13" s="290"/>
      <c r="O13" s="21" t="s">
        <v>20</v>
      </c>
    </row>
    <row r="14" spans="1:15" x14ac:dyDescent="0.25">
      <c r="A14" s="290"/>
      <c r="B14" s="290"/>
      <c r="C14" s="21" t="s">
        <v>23</v>
      </c>
      <c r="D14" s="290"/>
      <c r="E14" s="290"/>
      <c r="F14" s="290"/>
      <c r="G14" s="290"/>
      <c r="H14" s="290"/>
      <c r="I14" s="21" t="s">
        <v>24</v>
      </c>
      <c r="J14" s="290"/>
      <c r="K14" s="290"/>
      <c r="L14" s="290"/>
      <c r="M14" s="290"/>
      <c r="N14" s="290"/>
      <c r="O14" s="290"/>
    </row>
    <row r="17" spans="2:14" x14ac:dyDescent="0.25">
      <c r="B17" s="290"/>
      <c r="C17" s="21" t="s">
        <v>26</v>
      </c>
      <c r="D17" s="290"/>
      <c r="E17" s="21" t="s">
        <v>20</v>
      </c>
      <c r="F17" s="290"/>
      <c r="G17" s="290"/>
      <c r="H17" s="21" t="s">
        <v>28</v>
      </c>
      <c r="I17" s="290"/>
      <c r="J17" s="290"/>
      <c r="K17" s="290"/>
      <c r="L17" s="290"/>
      <c r="M17" s="290"/>
      <c r="N17" s="290"/>
    </row>
    <row r="19" spans="2:14" x14ac:dyDescent="0.25"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1" t="s">
        <v>201</v>
      </c>
      <c r="M19" s="21" t="s">
        <v>450</v>
      </c>
      <c r="N19" s="21" t="s">
        <v>451</v>
      </c>
    </row>
    <row r="22" spans="2:14" x14ac:dyDescent="0.25">
      <c r="B22" s="290"/>
      <c r="C22" s="21" t="s">
        <v>334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</row>
    <row r="23" spans="2:14" x14ac:dyDescent="0.25">
      <c r="B23" s="21" t="s">
        <v>36</v>
      </c>
      <c r="C23" s="21" t="s">
        <v>338</v>
      </c>
      <c r="D23" s="290"/>
      <c r="E23" s="290"/>
      <c r="F23" s="21" t="s">
        <v>452</v>
      </c>
      <c r="G23" s="290"/>
      <c r="H23" s="290"/>
      <c r="I23" s="290"/>
      <c r="J23" s="290"/>
      <c r="K23" s="290"/>
      <c r="L23" s="21" t="s">
        <v>453</v>
      </c>
      <c r="M23" s="21" t="s">
        <v>454</v>
      </c>
      <c r="N23" s="21" t="s">
        <v>455</v>
      </c>
    </row>
    <row r="24" spans="2:14" x14ac:dyDescent="0.25">
      <c r="B24" s="21" t="s">
        <v>40</v>
      </c>
      <c r="C24" s="21" t="s">
        <v>343</v>
      </c>
      <c r="D24" s="290"/>
      <c r="E24" s="290"/>
      <c r="F24" s="21" t="s">
        <v>456</v>
      </c>
      <c r="G24" s="290"/>
      <c r="H24" s="290"/>
      <c r="I24" s="290"/>
      <c r="J24" s="290"/>
      <c r="K24" s="290"/>
      <c r="L24" s="21" t="s">
        <v>453</v>
      </c>
      <c r="M24" s="21" t="s">
        <v>457</v>
      </c>
      <c r="N24" s="21" t="s">
        <v>458</v>
      </c>
    </row>
    <row r="25" spans="2:14" x14ac:dyDescent="0.25">
      <c r="B25" s="21" t="s">
        <v>41</v>
      </c>
      <c r="C25" s="21" t="s">
        <v>348</v>
      </c>
      <c r="D25" s="290"/>
      <c r="E25" s="290"/>
      <c r="F25" s="21" t="s">
        <v>459</v>
      </c>
      <c r="G25" s="290"/>
      <c r="H25" s="290"/>
      <c r="I25" s="290"/>
      <c r="J25" s="290"/>
      <c r="K25" s="290"/>
      <c r="L25" s="21" t="s">
        <v>453</v>
      </c>
      <c r="M25" s="21" t="s">
        <v>460</v>
      </c>
      <c r="N25" s="21" t="s">
        <v>461</v>
      </c>
    </row>
    <row r="27" spans="2:14" x14ac:dyDescent="0.25">
      <c r="B27" s="21" t="s">
        <v>352</v>
      </c>
      <c r="C27" s="21" t="s">
        <v>354</v>
      </c>
      <c r="D27" s="290"/>
      <c r="E27" s="290"/>
      <c r="F27" s="21" t="s">
        <v>462</v>
      </c>
      <c r="G27" s="290"/>
      <c r="H27" s="290"/>
      <c r="I27" s="290"/>
      <c r="J27" s="290"/>
      <c r="K27" s="290"/>
      <c r="L27" s="21" t="s">
        <v>453</v>
      </c>
      <c r="M27" s="21" t="s">
        <v>463</v>
      </c>
      <c r="N27" s="21" t="s">
        <v>464</v>
      </c>
    </row>
    <row r="28" spans="2:14" x14ac:dyDescent="0.25">
      <c r="B28" s="21" t="s">
        <v>352</v>
      </c>
      <c r="C28" s="21" t="s">
        <v>358</v>
      </c>
      <c r="D28" s="290"/>
      <c r="E28" s="290"/>
      <c r="F28" s="21" t="s">
        <v>462</v>
      </c>
      <c r="G28" s="290"/>
      <c r="H28" s="290"/>
      <c r="I28" s="290"/>
      <c r="J28" s="290"/>
      <c r="K28" s="290"/>
      <c r="L28" s="21" t="s">
        <v>453</v>
      </c>
      <c r="M28" s="21" t="s">
        <v>465</v>
      </c>
      <c r="N28" s="21" t="s">
        <v>466</v>
      </c>
    </row>
    <row r="29" spans="2:14" x14ac:dyDescent="0.25">
      <c r="B29" s="21" t="s">
        <v>362</v>
      </c>
      <c r="C29" s="21" t="s">
        <v>364</v>
      </c>
      <c r="D29" s="290"/>
      <c r="E29" s="290"/>
      <c r="F29" s="21" t="s">
        <v>467</v>
      </c>
      <c r="G29" s="290"/>
      <c r="H29" s="290"/>
      <c r="I29" s="290"/>
      <c r="J29" s="290"/>
      <c r="K29" s="290"/>
      <c r="L29" s="21" t="s">
        <v>453</v>
      </c>
      <c r="M29" s="21" t="s">
        <v>468</v>
      </c>
      <c r="N29" s="21" t="s">
        <v>469</v>
      </c>
    </row>
    <row r="31" spans="2:14" x14ac:dyDescent="0.25">
      <c r="B31" s="290"/>
      <c r="C31" s="21" t="s">
        <v>369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</row>
    <row r="32" spans="2:14" x14ac:dyDescent="0.25">
      <c r="B32" s="21" t="s">
        <v>46</v>
      </c>
      <c r="C32" s="21" t="s">
        <v>372</v>
      </c>
      <c r="D32" s="290"/>
      <c r="E32" s="290"/>
      <c r="F32" s="21" t="s">
        <v>470</v>
      </c>
      <c r="G32" s="290"/>
      <c r="H32" s="290"/>
      <c r="I32" s="290"/>
      <c r="J32" s="290"/>
      <c r="K32" s="290"/>
      <c r="L32" s="21" t="s">
        <v>453</v>
      </c>
      <c r="M32" s="21" t="s">
        <v>471</v>
      </c>
      <c r="N32" s="21" t="s">
        <v>472</v>
      </c>
    </row>
    <row r="33" spans="2:14" x14ac:dyDescent="0.25">
      <c r="B33" s="21" t="s">
        <v>48</v>
      </c>
      <c r="C33" s="21" t="s">
        <v>378</v>
      </c>
      <c r="D33" s="290"/>
      <c r="E33" s="290"/>
      <c r="F33" s="21" t="s">
        <v>473</v>
      </c>
      <c r="G33" s="290"/>
      <c r="H33" s="290"/>
      <c r="I33" s="290"/>
      <c r="J33" s="290"/>
      <c r="K33" s="290"/>
      <c r="L33" s="21" t="s">
        <v>453</v>
      </c>
      <c r="M33" s="21" t="s">
        <v>474</v>
      </c>
      <c r="N33" s="21" t="s">
        <v>475</v>
      </c>
    </row>
    <row r="34" spans="2:14" x14ac:dyDescent="0.25">
      <c r="B34" s="21" t="s">
        <v>49</v>
      </c>
      <c r="C34" s="21" t="s">
        <v>383</v>
      </c>
      <c r="D34" s="290"/>
      <c r="E34" s="290"/>
      <c r="F34" s="21" t="s">
        <v>476</v>
      </c>
      <c r="G34" s="290"/>
      <c r="H34" s="290"/>
      <c r="I34" s="290"/>
      <c r="J34" s="290"/>
      <c r="K34" s="290"/>
      <c r="L34" s="21" t="s">
        <v>453</v>
      </c>
      <c r="M34" s="21" t="s">
        <v>477</v>
      </c>
      <c r="N34" s="21" t="s">
        <v>478</v>
      </c>
    </row>
    <row r="36" spans="2:14" x14ac:dyDescent="0.25">
      <c r="B36" s="21" t="s">
        <v>50</v>
      </c>
      <c r="C36" s="21" t="s">
        <v>388</v>
      </c>
      <c r="D36" s="290"/>
      <c r="E36" s="290"/>
      <c r="F36" s="21" t="s">
        <v>479</v>
      </c>
      <c r="G36" s="290"/>
      <c r="H36" s="290"/>
      <c r="I36" s="290"/>
      <c r="J36" s="290"/>
      <c r="K36" s="290"/>
      <c r="L36" s="21" t="s">
        <v>453</v>
      </c>
      <c r="M36" s="21" t="s">
        <v>480</v>
      </c>
      <c r="N36" s="21" t="s">
        <v>481</v>
      </c>
    </row>
    <row r="37" spans="2:14" x14ac:dyDescent="0.25">
      <c r="B37" s="21" t="s">
        <v>50</v>
      </c>
      <c r="C37" s="21" t="s">
        <v>392</v>
      </c>
      <c r="D37" s="290"/>
      <c r="E37" s="290"/>
      <c r="F37" s="21" t="s">
        <v>479</v>
      </c>
      <c r="G37" s="290"/>
      <c r="H37" s="290"/>
      <c r="I37" s="290"/>
      <c r="J37" s="290"/>
      <c r="K37" s="290"/>
      <c r="L37" s="21" t="s">
        <v>453</v>
      </c>
      <c r="M37" s="21" t="s">
        <v>482</v>
      </c>
      <c r="N37" s="21" t="s">
        <v>483</v>
      </c>
    </row>
    <row r="38" spans="2:14" x14ac:dyDescent="0.25">
      <c r="B38" s="21" t="s">
        <v>51</v>
      </c>
      <c r="C38" s="21" t="s">
        <v>397</v>
      </c>
      <c r="D38" s="290"/>
      <c r="E38" s="290"/>
      <c r="F38" s="21" t="s">
        <v>467</v>
      </c>
      <c r="G38" s="290"/>
      <c r="H38" s="290"/>
      <c r="I38" s="290"/>
      <c r="J38" s="290"/>
      <c r="K38" s="290"/>
      <c r="L38" s="21" t="s">
        <v>453</v>
      </c>
      <c r="M38" s="21" t="s">
        <v>484</v>
      </c>
      <c r="N38" s="21" t="s">
        <v>485</v>
      </c>
    </row>
    <row r="39" spans="2:14" x14ac:dyDescent="0.25">
      <c r="B39" s="21" t="s">
        <v>52</v>
      </c>
      <c r="C39" s="21" t="s">
        <v>402</v>
      </c>
      <c r="D39" s="290"/>
      <c r="E39" s="290"/>
      <c r="F39" s="290"/>
      <c r="G39" s="290"/>
      <c r="H39" s="290"/>
      <c r="I39" s="290"/>
      <c r="J39" s="290"/>
      <c r="K39" s="290"/>
      <c r="L39" s="21" t="s">
        <v>453</v>
      </c>
      <c r="M39" s="21" t="s">
        <v>486</v>
      </c>
      <c r="N39" s="21" t="s">
        <v>487</v>
      </c>
    </row>
    <row r="41" spans="2:14" x14ac:dyDescent="0.25">
      <c r="B41" s="290"/>
      <c r="C41" s="21" t="s">
        <v>406</v>
      </c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</row>
    <row r="42" spans="2:14" x14ac:dyDescent="0.25">
      <c r="B42" s="21" t="s">
        <v>53</v>
      </c>
      <c r="C42" s="21" t="s">
        <v>408</v>
      </c>
      <c r="D42" s="290"/>
      <c r="E42" s="290"/>
      <c r="F42" s="21" t="s">
        <v>488</v>
      </c>
      <c r="G42" s="290"/>
      <c r="H42" s="290"/>
      <c r="I42" s="290"/>
      <c r="J42" s="290"/>
      <c r="K42" s="290"/>
      <c r="L42" s="21" t="s">
        <v>453</v>
      </c>
      <c r="M42" s="21" t="s">
        <v>489</v>
      </c>
      <c r="N42" s="21" t="s">
        <v>490</v>
      </c>
    </row>
    <row r="44" spans="2:14" x14ac:dyDescent="0.25">
      <c r="B44" s="290"/>
      <c r="C44" s="21" t="s">
        <v>412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</row>
    <row r="45" spans="2:14" x14ac:dyDescent="0.25">
      <c r="B45" s="21" t="s">
        <v>55</v>
      </c>
      <c r="C45" s="21" t="s">
        <v>413</v>
      </c>
      <c r="D45" s="290"/>
      <c r="E45" s="290"/>
      <c r="F45" s="21" t="s">
        <v>491</v>
      </c>
      <c r="G45" s="290"/>
      <c r="H45" s="290"/>
      <c r="I45" s="290"/>
      <c r="J45" s="290"/>
      <c r="K45" s="290"/>
      <c r="L45" s="21" t="s">
        <v>453</v>
      </c>
      <c r="M45" s="21" t="s">
        <v>492</v>
      </c>
      <c r="N45" s="21" t="s">
        <v>493</v>
      </c>
    </row>
    <row r="46" spans="2:14" x14ac:dyDescent="0.25">
      <c r="B46" s="21" t="s">
        <v>56</v>
      </c>
      <c r="C46" s="21" t="s">
        <v>415</v>
      </c>
      <c r="D46" s="290"/>
      <c r="E46" s="290"/>
      <c r="F46" s="21" t="s">
        <v>491</v>
      </c>
      <c r="G46" s="290"/>
      <c r="H46" s="290"/>
      <c r="I46" s="290"/>
      <c r="J46" s="290"/>
      <c r="K46" s="290"/>
      <c r="L46" s="21" t="s">
        <v>453</v>
      </c>
      <c r="M46" s="21" t="s">
        <v>494</v>
      </c>
      <c r="N46" s="21" t="s">
        <v>495</v>
      </c>
    </row>
    <row r="47" spans="2:14" x14ac:dyDescent="0.25">
      <c r="B47" s="21" t="s">
        <v>57</v>
      </c>
      <c r="C47" s="21" t="s">
        <v>417</v>
      </c>
      <c r="D47" s="290"/>
      <c r="E47" s="290"/>
      <c r="F47" s="21" t="s">
        <v>491</v>
      </c>
      <c r="G47" s="290"/>
      <c r="H47" s="290"/>
      <c r="I47" s="290"/>
      <c r="J47" s="290"/>
      <c r="K47" s="290"/>
      <c r="L47" s="21" t="s">
        <v>453</v>
      </c>
      <c r="M47" s="21" t="s">
        <v>496</v>
      </c>
      <c r="N47" s="21" t="s">
        <v>497</v>
      </c>
    </row>
    <row r="49" spans="2:15" x14ac:dyDescent="0.25">
      <c r="B49" s="21" t="s">
        <v>58</v>
      </c>
      <c r="C49" s="21" t="s">
        <v>419</v>
      </c>
      <c r="D49" s="290"/>
      <c r="E49" s="290"/>
      <c r="F49" s="21" t="s">
        <v>498</v>
      </c>
      <c r="G49" s="290"/>
      <c r="H49" s="290"/>
      <c r="I49" s="290"/>
      <c r="J49" s="290"/>
      <c r="K49" s="290"/>
      <c r="L49" s="21" t="s">
        <v>453</v>
      </c>
      <c r="M49" s="21" t="s">
        <v>499</v>
      </c>
      <c r="N49" s="21" t="s">
        <v>500</v>
      </c>
      <c r="O49" s="290"/>
    </row>
    <row r="52" spans="2:15" x14ac:dyDescent="0.25">
      <c r="B52" s="290"/>
      <c r="C52" s="290"/>
      <c r="D52" s="290"/>
      <c r="E52" s="290"/>
      <c r="F52" s="290"/>
      <c r="G52" s="290"/>
      <c r="H52" s="290"/>
      <c r="I52" s="290"/>
      <c r="J52" s="290"/>
      <c r="K52" s="21" t="s">
        <v>106</v>
      </c>
      <c r="L52" s="21" t="s">
        <v>158</v>
      </c>
      <c r="M52" s="290"/>
      <c r="N52" s="21" t="s">
        <v>501</v>
      </c>
      <c r="O52" s="21" t="s">
        <v>502</v>
      </c>
    </row>
    <row r="53" spans="2:15" x14ac:dyDescent="0.25">
      <c r="B53" s="290"/>
      <c r="C53" s="21" t="s">
        <v>70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</row>
    <row r="54" spans="2:15" x14ac:dyDescent="0.25">
      <c r="B54" s="290"/>
      <c r="C54" s="21" t="s">
        <v>503</v>
      </c>
      <c r="D54" s="290"/>
      <c r="E54" s="290"/>
      <c r="F54" s="290"/>
      <c r="G54" s="290"/>
      <c r="H54" s="290"/>
      <c r="I54" s="290"/>
      <c r="J54" s="290"/>
      <c r="K54" s="21" t="s">
        <v>504</v>
      </c>
      <c r="L54" s="21" t="s">
        <v>505</v>
      </c>
      <c r="M54" s="21" t="s">
        <v>506</v>
      </c>
      <c r="N54" s="21" t="s">
        <v>507</v>
      </c>
      <c r="O54" s="21" t="s">
        <v>502</v>
      </c>
    </row>
    <row r="56" spans="2:15" x14ac:dyDescent="0.25">
      <c r="B56" s="290"/>
      <c r="C56" s="21" t="s">
        <v>75</v>
      </c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</row>
    <row r="58" spans="2:15" x14ac:dyDescent="0.25">
      <c r="B58" s="290"/>
      <c r="C58" s="21" t="s">
        <v>304</v>
      </c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</row>
    <row r="59" spans="2:15" x14ac:dyDescent="0.25">
      <c r="B59" s="290"/>
      <c r="C59" s="21" t="s">
        <v>77</v>
      </c>
      <c r="D59" s="290"/>
      <c r="E59" s="290"/>
      <c r="F59" s="290"/>
      <c r="G59" s="290"/>
      <c r="H59" s="290"/>
      <c r="I59" s="290"/>
      <c r="J59" s="290"/>
      <c r="K59" s="290"/>
      <c r="L59" s="21" t="s">
        <v>453</v>
      </c>
      <c r="M59" s="21" t="s">
        <v>508</v>
      </c>
      <c r="N59" s="21" t="s">
        <v>509</v>
      </c>
      <c r="O59" s="290"/>
    </row>
    <row r="60" spans="2:15" x14ac:dyDescent="0.25">
      <c r="B60" s="290"/>
      <c r="C60" s="21" t="s">
        <v>78</v>
      </c>
      <c r="D60" s="290"/>
      <c r="E60" s="290"/>
      <c r="F60" s="290"/>
      <c r="G60" s="290"/>
      <c r="H60" s="290"/>
      <c r="I60" s="290"/>
      <c r="J60" s="290"/>
      <c r="K60" s="290"/>
      <c r="L60" s="21" t="s">
        <v>453</v>
      </c>
      <c r="M60" s="21" t="s">
        <v>510</v>
      </c>
      <c r="N60" s="21" t="s">
        <v>511</v>
      </c>
      <c r="O60" s="290"/>
    </row>
    <row r="62" spans="2:15" x14ac:dyDescent="0.25">
      <c r="B62" s="290"/>
      <c r="C62" s="21" t="s">
        <v>86</v>
      </c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</row>
    <row r="63" spans="2:15" x14ac:dyDescent="0.25">
      <c r="B63" s="290"/>
      <c r="C63" s="21" t="s">
        <v>87</v>
      </c>
      <c r="D63" s="290"/>
      <c r="E63" s="290"/>
      <c r="F63" s="21" t="s">
        <v>88</v>
      </c>
      <c r="G63" s="290"/>
      <c r="H63" s="290"/>
      <c r="I63" s="290"/>
      <c r="J63" s="290"/>
      <c r="K63" s="290"/>
      <c r="L63" s="21" t="s">
        <v>453</v>
      </c>
      <c r="M63" s="21" t="s">
        <v>512</v>
      </c>
      <c r="N63" s="21" t="s">
        <v>513</v>
      </c>
      <c r="O63" s="290"/>
    </row>
    <row r="64" spans="2:15" x14ac:dyDescent="0.25">
      <c r="B64" s="290"/>
      <c r="C64" s="21" t="s">
        <v>428</v>
      </c>
      <c r="D64" s="290"/>
      <c r="E64" s="290"/>
      <c r="F64" s="21" t="s">
        <v>514</v>
      </c>
      <c r="G64" s="290"/>
      <c r="H64" s="290"/>
      <c r="I64" s="290"/>
      <c r="J64" s="290"/>
      <c r="K64" s="290"/>
      <c r="L64" s="21" t="s">
        <v>453</v>
      </c>
      <c r="M64" s="21" t="s">
        <v>515</v>
      </c>
      <c r="N64" s="21" t="s">
        <v>516</v>
      </c>
      <c r="O64" s="290"/>
    </row>
    <row r="65" spans="3:15" x14ac:dyDescent="0.25">
      <c r="C65" s="21" t="s">
        <v>517</v>
      </c>
      <c r="D65" s="290"/>
      <c r="E65" s="290"/>
      <c r="F65" s="21" t="s">
        <v>90</v>
      </c>
      <c r="G65" s="290"/>
      <c r="H65" s="290"/>
      <c r="I65" s="290"/>
      <c r="J65" s="290"/>
      <c r="K65" s="290"/>
      <c r="L65" s="21" t="s">
        <v>453</v>
      </c>
      <c r="M65" s="21" t="s">
        <v>518</v>
      </c>
      <c r="N65" s="21" t="s">
        <v>519</v>
      </c>
      <c r="O65" s="290"/>
    </row>
    <row r="67" spans="3:15" x14ac:dyDescent="0.25">
      <c r="C67" s="21" t="s">
        <v>433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</row>
    <row r="68" spans="3:15" x14ac:dyDescent="0.25">
      <c r="C68" s="21" t="s">
        <v>87</v>
      </c>
      <c r="D68" s="290"/>
      <c r="E68" s="290"/>
      <c r="F68" s="21" t="s">
        <v>520</v>
      </c>
      <c r="G68" s="290"/>
      <c r="H68" s="290"/>
      <c r="I68" s="290"/>
      <c r="J68" s="290"/>
      <c r="K68" s="290"/>
      <c r="L68" s="21" t="s">
        <v>453</v>
      </c>
      <c r="M68" s="21" t="s">
        <v>521</v>
      </c>
      <c r="N68" s="21" t="s">
        <v>522</v>
      </c>
      <c r="O68" s="290"/>
    </row>
    <row r="69" spans="3:15" x14ac:dyDescent="0.25">
      <c r="C69" s="21" t="s">
        <v>428</v>
      </c>
      <c r="D69" s="290"/>
      <c r="E69" s="290"/>
      <c r="F69" s="21" t="s">
        <v>514</v>
      </c>
      <c r="G69" s="290"/>
      <c r="H69" s="290"/>
      <c r="I69" s="290"/>
      <c r="J69" s="290"/>
      <c r="K69" s="290"/>
      <c r="L69" s="21" t="s">
        <v>453</v>
      </c>
      <c r="M69" s="21" t="s">
        <v>523</v>
      </c>
      <c r="N69" s="21" t="s">
        <v>524</v>
      </c>
      <c r="O69" s="290"/>
    </row>
    <row r="70" spans="3:15" x14ac:dyDescent="0.25">
      <c r="C70" s="21" t="s">
        <v>517</v>
      </c>
      <c r="D70" s="290"/>
      <c r="E70" s="290"/>
      <c r="F70" s="21" t="s">
        <v>90</v>
      </c>
      <c r="G70" s="290"/>
      <c r="H70" s="290"/>
      <c r="I70" s="290"/>
      <c r="J70" s="290"/>
      <c r="K70" s="290"/>
      <c r="L70" s="21" t="s">
        <v>453</v>
      </c>
      <c r="M70" s="21" t="s">
        <v>525</v>
      </c>
      <c r="N70" s="21" t="s">
        <v>526</v>
      </c>
      <c r="O70" s="290"/>
    </row>
    <row r="72" spans="3:15" x14ac:dyDescent="0.25">
      <c r="C72" s="21" t="s">
        <v>91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</row>
    <row r="73" spans="3:15" x14ac:dyDescent="0.25">
      <c r="C73" s="21" t="s">
        <v>440</v>
      </c>
      <c r="D73" s="290"/>
      <c r="E73" s="290"/>
      <c r="F73" s="21" t="s">
        <v>527</v>
      </c>
      <c r="G73" s="290"/>
      <c r="H73" s="290"/>
      <c r="I73" s="290"/>
      <c r="J73" s="290"/>
      <c r="K73" s="290"/>
      <c r="L73" s="21" t="s">
        <v>453</v>
      </c>
      <c r="M73" s="21" t="s">
        <v>528</v>
      </c>
      <c r="N73" s="21" t="s">
        <v>529</v>
      </c>
      <c r="O73" s="290"/>
    </row>
    <row r="75" spans="3:15" x14ac:dyDescent="0.25">
      <c r="C75" s="290"/>
      <c r="D75" s="290"/>
      <c r="E75" s="290"/>
      <c r="F75" s="290"/>
      <c r="G75" s="290"/>
      <c r="H75" s="290"/>
      <c r="I75" s="290"/>
      <c r="J75" s="290"/>
      <c r="K75" s="21" t="s">
        <v>97</v>
      </c>
      <c r="L75" s="21" t="s">
        <v>158</v>
      </c>
      <c r="M75" s="290"/>
      <c r="N75" s="21" t="s">
        <v>530</v>
      </c>
      <c r="O75" s="21" t="s">
        <v>502</v>
      </c>
    </row>
    <row r="77" spans="3:15" x14ac:dyDescent="0.25"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1" t="s">
        <v>531</v>
      </c>
      <c r="N77" s="21" t="s">
        <v>532</v>
      </c>
      <c r="O77" s="21" t="s">
        <v>502</v>
      </c>
    </row>
    <row r="79" spans="3:15" x14ac:dyDescent="0.25">
      <c r="C79" s="21" t="s">
        <v>533</v>
      </c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</row>
    <row r="80" spans="3:15" x14ac:dyDescent="0.25">
      <c r="C80" s="21" t="s">
        <v>534</v>
      </c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3"/>
  <sheetViews>
    <sheetView workbookViewId="0"/>
  </sheetViews>
  <sheetFormatPr defaultColWidth="8.7109375" defaultRowHeight="15" x14ac:dyDescent="0.25"/>
  <sheetData>
    <row r="1" spans="1:15" x14ac:dyDescent="0.25">
      <c r="A1" s="21" t="s">
        <v>535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x14ac:dyDescent="0.25">
      <c r="A2" s="290"/>
      <c r="B2" s="290"/>
      <c r="C2" s="21" t="s">
        <v>536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x14ac:dyDescent="0.25">
      <c r="A3" s="290"/>
      <c r="B3" s="290"/>
      <c r="C3" s="21" t="s">
        <v>445</v>
      </c>
      <c r="D3" s="21" t="s">
        <v>446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x14ac:dyDescent="0.25">
      <c r="A4" s="290"/>
      <c r="B4" s="290"/>
      <c r="C4" s="21" t="s">
        <v>447</v>
      </c>
      <c r="D4" s="21" t="s">
        <v>448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x14ac:dyDescent="0.25">
      <c r="A5" s="290"/>
      <c r="B5" s="290"/>
      <c r="C5" s="21" t="s">
        <v>102</v>
      </c>
      <c r="D5" s="21" t="s">
        <v>142</v>
      </c>
      <c r="E5" s="21" t="s">
        <v>20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</row>
    <row r="6" spans="1:15" x14ac:dyDescent="0.25">
      <c r="A6" s="290"/>
      <c r="B6" s="290"/>
      <c r="C6" s="290"/>
      <c r="D6" s="21" t="s">
        <v>449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x14ac:dyDescent="0.25">
      <c r="A7" s="290"/>
      <c r="B7" s="290"/>
      <c r="C7" s="21" t="s">
        <v>8</v>
      </c>
      <c r="D7" s="21" t="s">
        <v>325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x14ac:dyDescent="0.25">
      <c r="A8" s="290"/>
      <c r="B8" s="290"/>
      <c r="C8" s="21" t="s">
        <v>9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10" spans="1:15" x14ac:dyDescent="0.25">
      <c r="A10" s="290"/>
      <c r="B10" s="290"/>
      <c r="C10" s="21" t="s">
        <v>12</v>
      </c>
      <c r="D10" s="290"/>
      <c r="E10" s="290"/>
      <c r="F10" s="290"/>
      <c r="G10" s="290"/>
      <c r="H10" s="290"/>
      <c r="I10" s="21" t="s">
        <v>13</v>
      </c>
      <c r="J10" s="290"/>
      <c r="K10" s="290"/>
      <c r="L10" s="290"/>
      <c r="M10" s="290"/>
      <c r="N10" s="290"/>
      <c r="O10" s="290"/>
    </row>
    <row r="11" spans="1:15" x14ac:dyDescent="0.25">
      <c r="A11" s="290"/>
      <c r="B11" s="290"/>
      <c r="C11" s="21" t="s">
        <v>14</v>
      </c>
      <c r="D11" s="290"/>
      <c r="E11" s="290"/>
      <c r="F11" s="290"/>
      <c r="G11" s="290"/>
      <c r="H11" s="290"/>
      <c r="I11" s="21" t="s">
        <v>15</v>
      </c>
      <c r="J11" s="290"/>
      <c r="K11" s="290"/>
      <c r="L11" s="290"/>
      <c r="M11" s="290"/>
      <c r="N11" s="290"/>
      <c r="O11" s="290"/>
    </row>
    <row r="12" spans="1:15" x14ac:dyDescent="0.25">
      <c r="A12" s="290"/>
      <c r="B12" s="290"/>
      <c r="C12" s="21" t="s">
        <v>16</v>
      </c>
      <c r="D12" s="290"/>
      <c r="E12" s="290"/>
      <c r="F12" s="290"/>
      <c r="G12" s="290"/>
      <c r="H12" s="290"/>
      <c r="I12" s="21" t="s">
        <v>17</v>
      </c>
      <c r="J12" s="290"/>
      <c r="K12" s="290"/>
      <c r="L12" s="290"/>
      <c r="M12" s="290"/>
      <c r="N12" s="290"/>
      <c r="O12" s="290"/>
    </row>
    <row r="13" spans="1:15" x14ac:dyDescent="0.25">
      <c r="A13" s="290"/>
      <c r="B13" s="290"/>
      <c r="C13" s="21" t="s">
        <v>18</v>
      </c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5" x14ac:dyDescent="0.25">
      <c r="A14" s="290"/>
      <c r="B14" s="290"/>
      <c r="C14" s="21" t="s">
        <v>21</v>
      </c>
      <c r="D14" s="290"/>
      <c r="E14" s="290"/>
      <c r="F14" s="21" t="s">
        <v>25</v>
      </c>
      <c r="G14" s="290"/>
      <c r="H14" s="290"/>
      <c r="I14" s="21" t="s">
        <v>22</v>
      </c>
      <c r="J14" s="290"/>
      <c r="K14" s="290"/>
      <c r="L14" s="290"/>
      <c r="M14" s="290"/>
      <c r="N14" s="290"/>
      <c r="O14" s="21" t="s">
        <v>20</v>
      </c>
    </row>
    <row r="15" spans="1:15" x14ac:dyDescent="0.25">
      <c r="A15" s="290"/>
      <c r="B15" s="290"/>
      <c r="C15" s="21" t="s">
        <v>23</v>
      </c>
      <c r="D15" s="290"/>
      <c r="E15" s="290"/>
      <c r="F15" s="290"/>
      <c r="G15" s="290"/>
      <c r="H15" s="290"/>
      <c r="I15" s="21" t="s">
        <v>24</v>
      </c>
      <c r="J15" s="290"/>
      <c r="K15" s="290"/>
      <c r="L15" s="290"/>
      <c r="M15" s="290"/>
      <c r="N15" s="290"/>
      <c r="O15" s="290"/>
    </row>
    <row r="18" spans="2:14" x14ac:dyDescent="0.25">
      <c r="B18" s="290"/>
      <c r="C18" s="21" t="s">
        <v>26</v>
      </c>
      <c r="D18" s="290"/>
      <c r="E18" s="21" t="s">
        <v>20</v>
      </c>
      <c r="F18" s="290"/>
      <c r="G18" s="290"/>
      <c r="H18" s="21" t="s">
        <v>28</v>
      </c>
      <c r="I18" s="290"/>
      <c r="J18" s="290"/>
      <c r="K18" s="290"/>
      <c r="L18" s="290"/>
      <c r="M18" s="290"/>
      <c r="N18" s="290"/>
    </row>
    <row r="20" spans="2:14" x14ac:dyDescent="0.25">
      <c r="B20" s="290"/>
      <c r="C20" s="290"/>
      <c r="D20" s="290"/>
      <c r="E20" s="290"/>
      <c r="F20" s="290"/>
      <c r="G20" s="290"/>
      <c r="H20" s="290"/>
      <c r="I20" s="290"/>
      <c r="J20" s="290"/>
      <c r="K20" s="21" t="s">
        <v>201</v>
      </c>
      <c r="L20" s="21" t="s">
        <v>450</v>
      </c>
      <c r="M20" s="21" t="s">
        <v>537</v>
      </c>
      <c r="N20" s="21" t="s">
        <v>538</v>
      </c>
    </row>
    <row r="23" spans="2:14" x14ac:dyDescent="0.25">
      <c r="B23" s="21" t="s">
        <v>333</v>
      </c>
      <c r="C23" s="21" t="s">
        <v>334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</row>
    <row r="24" spans="2:14" x14ac:dyDescent="0.25">
      <c r="B24" s="21" t="s">
        <v>337</v>
      </c>
      <c r="C24" s="21" t="s">
        <v>338</v>
      </c>
      <c r="D24" s="290"/>
      <c r="E24" s="290"/>
      <c r="F24" s="21" t="s">
        <v>452</v>
      </c>
      <c r="G24" s="290"/>
      <c r="H24" s="290"/>
      <c r="I24" s="290"/>
      <c r="J24" s="290"/>
      <c r="K24" s="21" t="s">
        <v>453</v>
      </c>
      <c r="L24" s="21" t="s">
        <v>539</v>
      </c>
      <c r="M24" s="21" t="s">
        <v>540</v>
      </c>
      <c r="N24" s="21" t="s">
        <v>541</v>
      </c>
    </row>
    <row r="25" spans="2:14" x14ac:dyDescent="0.25">
      <c r="B25" s="21" t="s">
        <v>342</v>
      </c>
      <c r="C25" s="21" t="s">
        <v>343</v>
      </c>
      <c r="D25" s="290"/>
      <c r="E25" s="290"/>
      <c r="F25" s="21" t="s">
        <v>456</v>
      </c>
      <c r="G25" s="290"/>
      <c r="H25" s="290"/>
      <c r="I25" s="290"/>
      <c r="J25" s="290"/>
      <c r="K25" s="21" t="s">
        <v>453</v>
      </c>
      <c r="L25" s="21" t="s">
        <v>542</v>
      </c>
      <c r="M25" s="21" t="s">
        <v>543</v>
      </c>
      <c r="N25" s="21" t="s">
        <v>544</v>
      </c>
    </row>
    <row r="26" spans="2:14" x14ac:dyDescent="0.25">
      <c r="B26" s="21" t="s">
        <v>347</v>
      </c>
      <c r="C26" s="21" t="s">
        <v>348</v>
      </c>
      <c r="D26" s="290"/>
      <c r="E26" s="290"/>
      <c r="F26" s="21" t="s">
        <v>459</v>
      </c>
      <c r="G26" s="290"/>
      <c r="H26" s="290"/>
      <c r="I26" s="290"/>
      <c r="J26" s="290"/>
      <c r="K26" s="21" t="s">
        <v>453</v>
      </c>
      <c r="L26" s="21" t="s">
        <v>545</v>
      </c>
      <c r="M26" s="21" t="s">
        <v>546</v>
      </c>
      <c r="N26" s="21" t="s">
        <v>547</v>
      </c>
    </row>
    <row r="28" spans="2:14" x14ac:dyDescent="0.25">
      <c r="B28" s="21" t="s">
        <v>353</v>
      </c>
      <c r="C28" s="21" t="s">
        <v>354</v>
      </c>
      <c r="D28" s="290"/>
      <c r="E28" s="290"/>
      <c r="F28" s="21" t="s">
        <v>462</v>
      </c>
      <c r="G28" s="290"/>
      <c r="H28" s="290"/>
      <c r="I28" s="290"/>
      <c r="J28" s="290"/>
      <c r="K28" s="21" t="s">
        <v>453</v>
      </c>
      <c r="L28" s="21" t="s">
        <v>548</v>
      </c>
      <c r="M28" s="290"/>
      <c r="N28" s="21" t="s">
        <v>549</v>
      </c>
    </row>
    <row r="29" spans="2:14" x14ac:dyDescent="0.25">
      <c r="B29" s="21" t="s">
        <v>353</v>
      </c>
      <c r="C29" s="21" t="s">
        <v>358</v>
      </c>
      <c r="D29" s="290"/>
      <c r="E29" s="290"/>
      <c r="F29" s="21" t="s">
        <v>462</v>
      </c>
      <c r="G29" s="290"/>
      <c r="H29" s="290"/>
      <c r="I29" s="290"/>
      <c r="J29" s="290"/>
      <c r="K29" s="21" t="s">
        <v>453</v>
      </c>
      <c r="L29" s="21" t="s">
        <v>550</v>
      </c>
      <c r="M29" s="290"/>
      <c r="N29" s="21" t="s">
        <v>551</v>
      </c>
    </row>
    <row r="30" spans="2:14" x14ac:dyDescent="0.25">
      <c r="B30" s="21" t="s">
        <v>363</v>
      </c>
      <c r="C30" s="21" t="s">
        <v>364</v>
      </c>
      <c r="D30" s="290"/>
      <c r="E30" s="290"/>
      <c r="F30" s="21" t="s">
        <v>467</v>
      </c>
      <c r="G30" s="290"/>
      <c r="H30" s="290"/>
      <c r="I30" s="290"/>
      <c r="J30" s="290"/>
      <c r="K30" s="21" t="s">
        <v>453</v>
      </c>
      <c r="L30" s="21" t="s">
        <v>552</v>
      </c>
      <c r="M30" s="290"/>
      <c r="N30" s="21" t="s">
        <v>553</v>
      </c>
    </row>
    <row r="32" spans="2:14" x14ac:dyDescent="0.25">
      <c r="B32" s="21" t="s">
        <v>368</v>
      </c>
      <c r="C32" s="21" t="s">
        <v>369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</row>
    <row r="33" spans="2:15" x14ac:dyDescent="0.25">
      <c r="B33" s="21" t="s">
        <v>371</v>
      </c>
      <c r="C33" s="21" t="s">
        <v>372</v>
      </c>
      <c r="D33" s="290"/>
      <c r="E33" s="290"/>
      <c r="F33" s="21" t="s">
        <v>470</v>
      </c>
      <c r="G33" s="290"/>
      <c r="H33" s="290"/>
      <c r="I33" s="290"/>
      <c r="J33" s="290"/>
      <c r="K33" s="21" t="s">
        <v>453</v>
      </c>
      <c r="L33" s="21" t="s">
        <v>554</v>
      </c>
      <c r="M33" s="21" t="s">
        <v>555</v>
      </c>
      <c r="N33" s="21" t="s">
        <v>556</v>
      </c>
      <c r="O33" s="290"/>
    </row>
    <row r="34" spans="2:15" x14ac:dyDescent="0.25">
      <c r="B34" s="21" t="s">
        <v>377</v>
      </c>
      <c r="C34" s="21" t="s">
        <v>378</v>
      </c>
      <c r="D34" s="290"/>
      <c r="E34" s="290"/>
      <c r="F34" s="21" t="s">
        <v>473</v>
      </c>
      <c r="G34" s="290"/>
      <c r="H34" s="290"/>
      <c r="I34" s="290"/>
      <c r="J34" s="290"/>
      <c r="K34" s="21" t="s">
        <v>453</v>
      </c>
      <c r="L34" s="21" t="s">
        <v>557</v>
      </c>
      <c r="M34" s="21" t="s">
        <v>558</v>
      </c>
      <c r="N34" s="21" t="s">
        <v>559</v>
      </c>
      <c r="O34" s="290"/>
    </row>
    <row r="35" spans="2:15" x14ac:dyDescent="0.25">
      <c r="B35" s="21" t="s">
        <v>382</v>
      </c>
      <c r="C35" s="21" t="s">
        <v>383</v>
      </c>
      <c r="D35" s="290"/>
      <c r="E35" s="290"/>
      <c r="F35" s="21" t="s">
        <v>476</v>
      </c>
      <c r="G35" s="290"/>
      <c r="H35" s="290"/>
      <c r="I35" s="290"/>
      <c r="J35" s="290"/>
      <c r="K35" s="21" t="s">
        <v>453</v>
      </c>
      <c r="L35" s="21" t="s">
        <v>560</v>
      </c>
      <c r="M35" s="21" t="s">
        <v>561</v>
      </c>
      <c r="N35" s="21" t="s">
        <v>562</v>
      </c>
      <c r="O35" s="290"/>
    </row>
    <row r="37" spans="2:15" x14ac:dyDescent="0.25">
      <c r="B37" s="21" t="s">
        <v>387</v>
      </c>
      <c r="C37" s="21" t="s">
        <v>388</v>
      </c>
      <c r="D37" s="290"/>
      <c r="E37" s="290"/>
      <c r="F37" s="21" t="s">
        <v>479</v>
      </c>
      <c r="G37" s="290"/>
      <c r="H37" s="290"/>
      <c r="I37" s="290"/>
      <c r="J37" s="290"/>
      <c r="K37" s="21" t="s">
        <v>453</v>
      </c>
      <c r="L37" s="21" t="s">
        <v>563</v>
      </c>
      <c r="M37" s="290"/>
      <c r="N37" s="21" t="s">
        <v>564</v>
      </c>
      <c r="O37" s="290"/>
    </row>
    <row r="38" spans="2:15" x14ac:dyDescent="0.25">
      <c r="B38" s="21" t="s">
        <v>387</v>
      </c>
      <c r="C38" s="21" t="s">
        <v>392</v>
      </c>
      <c r="D38" s="290"/>
      <c r="E38" s="290"/>
      <c r="F38" s="21" t="s">
        <v>479</v>
      </c>
      <c r="G38" s="290"/>
      <c r="H38" s="290"/>
      <c r="I38" s="290"/>
      <c r="J38" s="290"/>
      <c r="K38" s="21" t="s">
        <v>453</v>
      </c>
      <c r="L38" s="21" t="s">
        <v>565</v>
      </c>
      <c r="M38" s="290"/>
      <c r="N38" s="21" t="s">
        <v>566</v>
      </c>
      <c r="O38" s="290"/>
    </row>
    <row r="39" spans="2:15" x14ac:dyDescent="0.25">
      <c r="B39" s="21" t="s">
        <v>396</v>
      </c>
      <c r="C39" s="21" t="s">
        <v>397</v>
      </c>
      <c r="D39" s="290"/>
      <c r="E39" s="290"/>
      <c r="F39" s="21" t="s">
        <v>467</v>
      </c>
      <c r="G39" s="290"/>
      <c r="H39" s="290"/>
      <c r="I39" s="290"/>
      <c r="J39" s="290"/>
      <c r="K39" s="21" t="s">
        <v>453</v>
      </c>
      <c r="L39" s="21" t="s">
        <v>567</v>
      </c>
      <c r="M39" s="290"/>
      <c r="N39" s="21" t="s">
        <v>568</v>
      </c>
      <c r="O39" s="290"/>
    </row>
    <row r="40" spans="2:15" x14ac:dyDescent="0.25">
      <c r="B40" s="21" t="s">
        <v>401</v>
      </c>
      <c r="C40" s="21" t="s">
        <v>402</v>
      </c>
      <c r="D40" s="290"/>
      <c r="E40" s="290"/>
      <c r="F40" s="290"/>
      <c r="G40" s="290"/>
      <c r="H40" s="290"/>
      <c r="I40" s="290"/>
      <c r="J40" s="290"/>
      <c r="K40" s="21" t="s">
        <v>453</v>
      </c>
      <c r="L40" s="21" t="s">
        <v>569</v>
      </c>
      <c r="M40" s="290"/>
      <c r="N40" s="21" t="s">
        <v>570</v>
      </c>
      <c r="O40" s="290"/>
    </row>
    <row r="42" spans="2:15" x14ac:dyDescent="0.25">
      <c r="B42" s="290"/>
      <c r="C42" s="21" t="s">
        <v>406</v>
      </c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</row>
    <row r="43" spans="2:15" x14ac:dyDescent="0.25">
      <c r="B43" s="21" t="s">
        <v>407</v>
      </c>
      <c r="C43" s="21" t="s">
        <v>408</v>
      </c>
      <c r="D43" s="290"/>
      <c r="E43" s="290"/>
      <c r="F43" s="21" t="s">
        <v>488</v>
      </c>
      <c r="G43" s="290"/>
      <c r="H43" s="290"/>
      <c r="I43" s="290"/>
      <c r="J43" s="290"/>
      <c r="K43" s="21" t="s">
        <v>453</v>
      </c>
      <c r="L43" s="21" t="s">
        <v>571</v>
      </c>
      <c r="M43" s="290"/>
      <c r="N43" s="21" t="s">
        <v>572</v>
      </c>
      <c r="O43" s="290"/>
    </row>
    <row r="46" spans="2:15" x14ac:dyDescent="0.25">
      <c r="B46" s="290"/>
      <c r="C46" s="290"/>
      <c r="D46" s="290"/>
      <c r="E46" s="290"/>
      <c r="F46" s="290"/>
      <c r="G46" s="290"/>
      <c r="H46" s="290"/>
      <c r="I46" s="290"/>
      <c r="J46" s="290"/>
      <c r="K46" s="21" t="s">
        <v>106</v>
      </c>
      <c r="L46" s="290"/>
      <c r="M46" s="21" t="s">
        <v>573</v>
      </c>
      <c r="N46" s="21" t="s">
        <v>574</v>
      </c>
      <c r="O46" s="21" t="s">
        <v>502</v>
      </c>
    </row>
    <row r="48" spans="2:15" x14ac:dyDescent="0.25">
      <c r="B48" s="290"/>
      <c r="C48" s="21" t="s">
        <v>75</v>
      </c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</row>
    <row r="50" spans="3:14" x14ac:dyDescent="0.25">
      <c r="C50" s="21" t="s">
        <v>304</v>
      </c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</row>
    <row r="51" spans="3:14" x14ac:dyDescent="0.25">
      <c r="C51" s="21" t="s">
        <v>77</v>
      </c>
      <c r="D51" s="290"/>
      <c r="E51" s="290"/>
      <c r="F51" s="290"/>
      <c r="G51" s="290"/>
      <c r="H51" s="290"/>
      <c r="I51" s="290"/>
      <c r="J51" s="290"/>
      <c r="K51" s="290"/>
      <c r="L51" s="21" t="s">
        <v>453</v>
      </c>
      <c r="M51" s="21" t="s">
        <v>508</v>
      </c>
      <c r="N51" s="21" t="s">
        <v>575</v>
      </c>
    </row>
    <row r="52" spans="3:14" x14ac:dyDescent="0.25">
      <c r="C52" s="21" t="s">
        <v>78</v>
      </c>
      <c r="D52" s="290"/>
      <c r="E52" s="290"/>
      <c r="F52" s="290"/>
      <c r="G52" s="290"/>
      <c r="H52" s="290"/>
      <c r="I52" s="290"/>
      <c r="J52" s="290"/>
      <c r="K52" s="290"/>
      <c r="L52" s="21" t="s">
        <v>453</v>
      </c>
      <c r="M52" s="21" t="s">
        <v>510</v>
      </c>
      <c r="N52" s="21" t="s">
        <v>576</v>
      </c>
    </row>
    <row r="54" spans="3:14" x14ac:dyDescent="0.25">
      <c r="C54" s="21" t="s">
        <v>86</v>
      </c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</row>
    <row r="55" spans="3:14" x14ac:dyDescent="0.25">
      <c r="C55" s="21" t="s">
        <v>87</v>
      </c>
      <c r="D55" s="290"/>
      <c r="E55" s="290"/>
      <c r="F55" s="21" t="s">
        <v>88</v>
      </c>
      <c r="G55" s="290"/>
      <c r="H55" s="290"/>
      <c r="I55" s="290"/>
      <c r="J55" s="290"/>
      <c r="K55" s="290"/>
      <c r="L55" s="21" t="s">
        <v>453</v>
      </c>
      <c r="M55" s="21" t="s">
        <v>512</v>
      </c>
      <c r="N55" s="21" t="s">
        <v>577</v>
      </c>
    </row>
    <row r="56" spans="3:14" x14ac:dyDescent="0.25">
      <c r="C56" s="21" t="s">
        <v>428</v>
      </c>
      <c r="D56" s="290"/>
      <c r="E56" s="290"/>
      <c r="F56" s="21" t="s">
        <v>514</v>
      </c>
      <c r="G56" s="290"/>
      <c r="H56" s="290"/>
      <c r="I56" s="290"/>
      <c r="J56" s="290"/>
      <c r="K56" s="290"/>
      <c r="L56" s="21" t="s">
        <v>453</v>
      </c>
      <c r="M56" s="21" t="s">
        <v>515</v>
      </c>
      <c r="N56" s="21" t="s">
        <v>578</v>
      </c>
    </row>
    <row r="57" spans="3:14" x14ac:dyDescent="0.25">
      <c r="C57" s="21" t="s">
        <v>517</v>
      </c>
      <c r="D57" s="290"/>
      <c r="E57" s="290"/>
      <c r="F57" s="21" t="s">
        <v>90</v>
      </c>
      <c r="G57" s="290"/>
      <c r="H57" s="290"/>
      <c r="I57" s="290"/>
      <c r="J57" s="290"/>
      <c r="K57" s="290"/>
      <c r="L57" s="21" t="s">
        <v>453</v>
      </c>
      <c r="M57" s="21" t="s">
        <v>518</v>
      </c>
      <c r="N57" s="21" t="s">
        <v>579</v>
      </c>
    </row>
    <row r="59" spans="3:14" x14ac:dyDescent="0.25">
      <c r="C59" s="21" t="s">
        <v>433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</row>
    <row r="60" spans="3:14" x14ac:dyDescent="0.25">
      <c r="C60" s="21" t="s">
        <v>87</v>
      </c>
      <c r="D60" s="290"/>
      <c r="E60" s="290"/>
      <c r="F60" s="21" t="s">
        <v>520</v>
      </c>
      <c r="G60" s="290"/>
      <c r="H60" s="290"/>
      <c r="I60" s="290"/>
      <c r="J60" s="290"/>
      <c r="K60" s="290"/>
      <c r="L60" s="21" t="s">
        <v>453</v>
      </c>
      <c r="M60" s="21" t="s">
        <v>521</v>
      </c>
      <c r="N60" s="21" t="s">
        <v>511</v>
      </c>
    </row>
    <row r="61" spans="3:14" x14ac:dyDescent="0.25">
      <c r="C61" s="21" t="s">
        <v>428</v>
      </c>
      <c r="D61" s="290"/>
      <c r="E61" s="290"/>
      <c r="F61" s="21" t="s">
        <v>514</v>
      </c>
      <c r="G61" s="290"/>
      <c r="H61" s="290"/>
      <c r="I61" s="290"/>
      <c r="J61" s="290"/>
      <c r="K61" s="290"/>
      <c r="L61" s="21" t="s">
        <v>453</v>
      </c>
      <c r="M61" s="21" t="s">
        <v>523</v>
      </c>
      <c r="N61" s="21" t="s">
        <v>580</v>
      </c>
    </row>
    <row r="62" spans="3:14" x14ac:dyDescent="0.25">
      <c r="C62" s="21" t="s">
        <v>517</v>
      </c>
      <c r="D62" s="290"/>
      <c r="E62" s="290"/>
      <c r="F62" s="21" t="s">
        <v>90</v>
      </c>
      <c r="G62" s="290"/>
      <c r="H62" s="290"/>
      <c r="I62" s="290"/>
      <c r="J62" s="290"/>
      <c r="K62" s="290"/>
      <c r="L62" s="21" t="s">
        <v>453</v>
      </c>
      <c r="M62" s="21" t="s">
        <v>525</v>
      </c>
      <c r="N62" s="21" t="s">
        <v>581</v>
      </c>
    </row>
    <row r="64" spans="3:14" x14ac:dyDescent="0.25">
      <c r="C64" s="21" t="s">
        <v>91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</row>
    <row r="65" spans="3:15" x14ac:dyDescent="0.25">
      <c r="C65" s="21" t="s">
        <v>440</v>
      </c>
      <c r="D65" s="290"/>
      <c r="E65" s="290"/>
      <c r="F65" s="21" t="s">
        <v>527</v>
      </c>
      <c r="G65" s="290"/>
      <c r="H65" s="290"/>
      <c r="I65" s="290"/>
      <c r="J65" s="290"/>
      <c r="K65" s="290"/>
      <c r="L65" s="21" t="s">
        <v>453</v>
      </c>
      <c r="M65" s="21" t="s">
        <v>528</v>
      </c>
      <c r="N65" s="21" t="s">
        <v>519</v>
      </c>
      <c r="O65" s="290"/>
    </row>
    <row r="67" spans="3:15" x14ac:dyDescent="0.25">
      <c r="C67" s="290"/>
      <c r="D67" s="290"/>
      <c r="E67" s="290"/>
      <c r="F67" s="290"/>
      <c r="G67" s="290"/>
      <c r="H67" s="290"/>
      <c r="I67" s="290"/>
      <c r="J67" s="290"/>
      <c r="K67" s="21" t="s">
        <v>97</v>
      </c>
      <c r="L67" s="21" t="s">
        <v>158</v>
      </c>
      <c r="M67" s="290"/>
      <c r="N67" s="21" t="s">
        <v>582</v>
      </c>
      <c r="O67" s="21" t="s">
        <v>502</v>
      </c>
    </row>
    <row r="70" spans="3:15" x14ac:dyDescent="0.25"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1" t="s">
        <v>108</v>
      </c>
      <c r="N70" s="21" t="s">
        <v>583</v>
      </c>
      <c r="O70" s="290"/>
    </row>
    <row r="71" spans="3:15" x14ac:dyDescent="0.25"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1" t="s">
        <v>584</v>
      </c>
      <c r="N71" s="21" t="s">
        <v>585</v>
      </c>
      <c r="O71" s="21" t="s">
        <v>502</v>
      </c>
    </row>
    <row r="72" spans="3:15" x14ac:dyDescent="0.25">
      <c r="C72" s="21" t="s">
        <v>533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</row>
    <row r="73" spans="3:15" x14ac:dyDescent="0.25">
      <c r="C73" s="21" t="s">
        <v>534</v>
      </c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3"/>
  <sheetViews>
    <sheetView workbookViewId="0"/>
  </sheetViews>
  <sheetFormatPr defaultColWidth="8.7109375" defaultRowHeight="15" x14ac:dyDescent="0.25"/>
  <sheetData>
    <row r="1" spans="1:15" x14ac:dyDescent="0.25">
      <c r="A1" s="21" t="s">
        <v>535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x14ac:dyDescent="0.25">
      <c r="A2" s="290"/>
      <c r="B2" s="290"/>
      <c r="C2" s="21" t="s">
        <v>536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x14ac:dyDescent="0.25">
      <c r="A3" s="290"/>
      <c r="B3" s="290"/>
      <c r="C3" s="21" t="s">
        <v>445</v>
      </c>
      <c r="D3" s="21" t="s">
        <v>446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x14ac:dyDescent="0.25">
      <c r="A4" s="290"/>
      <c r="B4" s="290"/>
      <c r="C4" s="21" t="s">
        <v>447</v>
      </c>
      <c r="D4" s="21" t="s">
        <v>448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x14ac:dyDescent="0.25">
      <c r="A5" s="290"/>
      <c r="B5" s="290"/>
      <c r="C5" s="21" t="s">
        <v>102</v>
      </c>
      <c r="D5" s="21" t="s">
        <v>142</v>
      </c>
      <c r="E5" s="21" t="s">
        <v>20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</row>
    <row r="6" spans="1:15" x14ac:dyDescent="0.25">
      <c r="A6" s="290"/>
      <c r="B6" s="290"/>
      <c r="C6" s="290"/>
      <c r="D6" s="21" t="s">
        <v>449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x14ac:dyDescent="0.25">
      <c r="A7" s="290"/>
      <c r="B7" s="290"/>
      <c r="C7" s="21" t="s">
        <v>8</v>
      </c>
      <c r="D7" s="21" t="s">
        <v>325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x14ac:dyDescent="0.25">
      <c r="A8" s="290"/>
      <c r="B8" s="290"/>
      <c r="C8" s="21" t="s">
        <v>9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10" spans="1:15" x14ac:dyDescent="0.25">
      <c r="A10" s="290"/>
      <c r="B10" s="290"/>
      <c r="C10" s="21" t="s">
        <v>12</v>
      </c>
      <c r="D10" s="290"/>
      <c r="E10" s="290"/>
      <c r="F10" s="290"/>
      <c r="G10" s="290"/>
      <c r="H10" s="290"/>
      <c r="I10" s="21" t="s">
        <v>13</v>
      </c>
      <c r="J10" s="290"/>
      <c r="K10" s="290"/>
      <c r="L10" s="290"/>
      <c r="M10" s="290"/>
      <c r="N10" s="290"/>
      <c r="O10" s="290"/>
    </row>
    <row r="11" spans="1:15" x14ac:dyDescent="0.25">
      <c r="A11" s="290"/>
      <c r="B11" s="290"/>
      <c r="C11" s="21" t="s">
        <v>14</v>
      </c>
      <c r="D11" s="290"/>
      <c r="E11" s="290"/>
      <c r="F11" s="290"/>
      <c r="G11" s="290"/>
      <c r="H11" s="290"/>
      <c r="I11" s="21" t="s">
        <v>15</v>
      </c>
      <c r="J11" s="290"/>
      <c r="K11" s="290"/>
      <c r="L11" s="290"/>
      <c r="M11" s="290"/>
      <c r="N11" s="290"/>
      <c r="O11" s="290"/>
    </row>
    <row r="12" spans="1:15" x14ac:dyDescent="0.25">
      <c r="A12" s="290"/>
      <c r="B12" s="290"/>
      <c r="C12" s="21" t="s">
        <v>16</v>
      </c>
      <c r="D12" s="290"/>
      <c r="E12" s="290"/>
      <c r="F12" s="290"/>
      <c r="G12" s="290"/>
      <c r="H12" s="290"/>
      <c r="I12" s="21" t="s">
        <v>17</v>
      </c>
      <c r="J12" s="290"/>
      <c r="K12" s="290"/>
      <c r="L12" s="290"/>
      <c r="M12" s="290"/>
      <c r="N12" s="290"/>
      <c r="O12" s="290"/>
    </row>
    <row r="13" spans="1:15" x14ac:dyDescent="0.25">
      <c r="A13" s="290"/>
      <c r="B13" s="290"/>
      <c r="C13" s="21" t="s">
        <v>18</v>
      </c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5" x14ac:dyDescent="0.25">
      <c r="A14" s="290"/>
      <c r="B14" s="290"/>
      <c r="C14" s="21" t="s">
        <v>21</v>
      </c>
      <c r="D14" s="290"/>
      <c r="E14" s="290"/>
      <c r="F14" s="21" t="s">
        <v>25</v>
      </c>
      <c r="G14" s="290"/>
      <c r="H14" s="290"/>
      <c r="I14" s="21" t="s">
        <v>22</v>
      </c>
      <c r="J14" s="290"/>
      <c r="K14" s="290"/>
      <c r="L14" s="290"/>
      <c r="M14" s="290"/>
      <c r="N14" s="290"/>
      <c r="O14" s="21" t="s">
        <v>20</v>
      </c>
    </row>
    <row r="15" spans="1:15" x14ac:dyDescent="0.25">
      <c r="A15" s="290"/>
      <c r="B15" s="290"/>
      <c r="C15" s="21" t="s">
        <v>23</v>
      </c>
      <c r="D15" s="290"/>
      <c r="E15" s="290"/>
      <c r="F15" s="290"/>
      <c r="G15" s="290"/>
      <c r="H15" s="290"/>
      <c r="I15" s="21" t="s">
        <v>24</v>
      </c>
      <c r="J15" s="290"/>
      <c r="K15" s="290"/>
      <c r="L15" s="290"/>
      <c r="M15" s="290"/>
      <c r="N15" s="290"/>
      <c r="O15" s="290"/>
    </row>
    <row r="18" spans="2:14" x14ac:dyDescent="0.25">
      <c r="B18" s="290"/>
      <c r="C18" s="21" t="s">
        <v>26</v>
      </c>
      <c r="D18" s="290"/>
      <c r="E18" s="21" t="s">
        <v>20</v>
      </c>
      <c r="F18" s="290"/>
      <c r="G18" s="290"/>
      <c r="H18" s="21" t="s">
        <v>28</v>
      </c>
      <c r="I18" s="290"/>
      <c r="J18" s="290"/>
      <c r="K18" s="290"/>
      <c r="L18" s="290"/>
      <c r="M18" s="290"/>
      <c r="N18" s="290"/>
    </row>
    <row r="20" spans="2:14" x14ac:dyDescent="0.25">
      <c r="B20" s="290"/>
      <c r="C20" s="290"/>
      <c r="D20" s="290"/>
      <c r="E20" s="290"/>
      <c r="F20" s="290"/>
      <c r="G20" s="290"/>
      <c r="H20" s="290"/>
      <c r="I20" s="290"/>
      <c r="J20" s="290"/>
      <c r="K20" s="21" t="s">
        <v>201</v>
      </c>
      <c r="L20" s="21" t="s">
        <v>450</v>
      </c>
      <c r="M20" s="21" t="s">
        <v>537</v>
      </c>
      <c r="N20" s="21" t="s">
        <v>538</v>
      </c>
    </row>
    <row r="23" spans="2:14" x14ac:dyDescent="0.25">
      <c r="B23" s="21" t="s">
        <v>333</v>
      </c>
      <c r="C23" s="21" t="s">
        <v>334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</row>
    <row r="24" spans="2:14" x14ac:dyDescent="0.25">
      <c r="B24" s="21" t="s">
        <v>337</v>
      </c>
      <c r="C24" s="21" t="s">
        <v>338</v>
      </c>
      <c r="D24" s="290"/>
      <c r="E24" s="290"/>
      <c r="F24" s="21" t="s">
        <v>452</v>
      </c>
      <c r="G24" s="290"/>
      <c r="H24" s="290"/>
      <c r="I24" s="290"/>
      <c r="J24" s="290"/>
      <c r="K24" s="21" t="s">
        <v>453</v>
      </c>
      <c r="L24" s="21" t="s">
        <v>539</v>
      </c>
      <c r="M24" s="21" t="s">
        <v>540</v>
      </c>
      <c r="N24" s="21" t="s">
        <v>541</v>
      </c>
    </row>
    <row r="25" spans="2:14" x14ac:dyDescent="0.25">
      <c r="B25" s="21" t="s">
        <v>342</v>
      </c>
      <c r="C25" s="21" t="s">
        <v>343</v>
      </c>
      <c r="D25" s="290"/>
      <c r="E25" s="290"/>
      <c r="F25" s="21" t="s">
        <v>456</v>
      </c>
      <c r="G25" s="290"/>
      <c r="H25" s="290"/>
      <c r="I25" s="290"/>
      <c r="J25" s="290"/>
      <c r="K25" s="21" t="s">
        <v>453</v>
      </c>
      <c r="L25" s="21" t="s">
        <v>542</v>
      </c>
      <c r="M25" s="21" t="s">
        <v>543</v>
      </c>
      <c r="N25" s="21" t="s">
        <v>544</v>
      </c>
    </row>
    <row r="26" spans="2:14" x14ac:dyDescent="0.25">
      <c r="B26" s="21" t="s">
        <v>347</v>
      </c>
      <c r="C26" s="21" t="s">
        <v>348</v>
      </c>
      <c r="D26" s="290"/>
      <c r="E26" s="290"/>
      <c r="F26" s="21" t="s">
        <v>459</v>
      </c>
      <c r="G26" s="290"/>
      <c r="H26" s="290"/>
      <c r="I26" s="290"/>
      <c r="J26" s="290"/>
      <c r="K26" s="21" t="s">
        <v>453</v>
      </c>
      <c r="L26" s="21" t="s">
        <v>545</v>
      </c>
      <c r="M26" s="21" t="s">
        <v>546</v>
      </c>
      <c r="N26" s="21" t="s">
        <v>547</v>
      </c>
    </row>
    <row r="28" spans="2:14" x14ac:dyDescent="0.25">
      <c r="B28" s="21" t="s">
        <v>353</v>
      </c>
      <c r="C28" s="21" t="s">
        <v>354</v>
      </c>
      <c r="D28" s="290"/>
      <c r="E28" s="290"/>
      <c r="F28" s="21" t="s">
        <v>462</v>
      </c>
      <c r="G28" s="290"/>
      <c r="H28" s="290"/>
      <c r="I28" s="290"/>
      <c r="J28" s="290"/>
      <c r="K28" s="21" t="s">
        <v>453</v>
      </c>
      <c r="L28" s="21" t="s">
        <v>548</v>
      </c>
      <c r="M28" s="290"/>
      <c r="N28" s="21" t="s">
        <v>549</v>
      </c>
    </row>
    <row r="29" spans="2:14" x14ac:dyDescent="0.25">
      <c r="B29" s="21" t="s">
        <v>353</v>
      </c>
      <c r="C29" s="21" t="s">
        <v>358</v>
      </c>
      <c r="D29" s="290"/>
      <c r="E29" s="290"/>
      <c r="F29" s="21" t="s">
        <v>462</v>
      </c>
      <c r="G29" s="290"/>
      <c r="H29" s="290"/>
      <c r="I29" s="290"/>
      <c r="J29" s="290"/>
      <c r="K29" s="21" t="s">
        <v>453</v>
      </c>
      <c r="L29" s="21" t="s">
        <v>550</v>
      </c>
      <c r="M29" s="290"/>
      <c r="N29" s="21" t="s">
        <v>551</v>
      </c>
    </row>
    <row r="30" spans="2:14" x14ac:dyDescent="0.25">
      <c r="B30" s="21" t="s">
        <v>363</v>
      </c>
      <c r="C30" s="21" t="s">
        <v>364</v>
      </c>
      <c r="D30" s="290"/>
      <c r="E30" s="290"/>
      <c r="F30" s="21" t="s">
        <v>467</v>
      </c>
      <c r="G30" s="290"/>
      <c r="H30" s="290"/>
      <c r="I30" s="290"/>
      <c r="J30" s="290"/>
      <c r="K30" s="21" t="s">
        <v>453</v>
      </c>
      <c r="L30" s="21" t="s">
        <v>552</v>
      </c>
      <c r="M30" s="290"/>
      <c r="N30" s="21" t="s">
        <v>553</v>
      </c>
    </row>
    <row r="32" spans="2:14" x14ac:dyDescent="0.25">
      <c r="B32" s="21" t="s">
        <v>368</v>
      </c>
      <c r="C32" s="21" t="s">
        <v>369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</row>
    <row r="33" spans="2:15" x14ac:dyDescent="0.25">
      <c r="B33" s="21" t="s">
        <v>371</v>
      </c>
      <c r="C33" s="21" t="s">
        <v>372</v>
      </c>
      <c r="D33" s="290"/>
      <c r="E33" s="290"/>
      <c r="F33" s="21" t="s">
        <v>470</v>
      </c>
      <c r="G33" s="290"/>
      <c r="H33" s="290"/>
      <c r="I33" s="290"/>
      <c r="J33" s="290"/>
      <c r="K33" s="21" t="s">
        <v>453</v>
      </c>
      <c r="L33" s="21" t="s">
        <v>554</v>
      </c>
      <c r="M33" s="21" t="s">
        <v>555</v>
      </c>
      <c r="N33" s="21" t="s">
        <v>556</v>
      </c>
      <c r="O33" s="290"/>
    </row>
    <row r="34" spans="2:15" x14ac:dyDescent="0.25">
      <c r="B34" s="21" t="s">
        <v>377</v>
      </c>
      <c r="C34" s="21" t="s">
        <v>378</v>
      </c>
      <c r="D34" s="290"/>
      <c r="E34" s="290"/>
      <c r="F34" s="21" t="s">
        <v>473</v>
      </c>
      <c r="G34" s="290"/>
      <c r="H34" s="290"/>
      <c r="I34" s="290"/>
      <c r="J34" s="290"/>
      <c r="K34" s="21" t="s">
        <v>453</v>
      </c>
      <c r="L34" s="21" t="s">
        <v>557</v>
      </c>
      <c r="M34" s="21" t="s">
        <v>558</v>
      </c>
      <c r="N34" s="21" t="s">
        <v>559</v>
      </c>
      <c r="O34" s="290"/>
    </row>
    <row r="35" spans="2:15" x14ac:dyDescent="0.25">
      <c r="B35" s="21" t="s">
        <v>382</v>
      </c>
      <c r="C35" s="21" t="s">
        <v>383</v>
      </c>
      <c r="D35" s="290"/>
      <c r="E35" s="290"/>
      <c r="F35" s="21" t="s">
        <v>476</v>
      </c>
      <c r="G35" s="290"/>
      <c r="H35" s="290"/>
      <c r="I35" s="290"/>
      <c r="J35" s="290"/>
      <c r="K35" s="21" t="s">
        <v>453</v>
      </c>
      <c r="L35" s="21" t="s">
        <v>560</v>
      </c>
      <c r="M35" s="21" t="s">
        <v>561</v>
      </c>
      <c r="N35" s="21" t="s">
        <v>562</v>
      </c>
      <c r="O35" s="290"/>
    </row>
    <row r="37" spans="2:15" x14ac:dyDescent="0.25">
      <c r="B37" s="21" t="s">
        <v>387</v>
      </c>
      <c r="C37" s="21" t="s">
        <v>388</v>
      </c>
      <c r="D37" s="290"/>
      <c r="E37" s="290"/>
      <c r="F37" s="21" t="s">
        <v>479</v>
      </c>
      <c r="G37" s="290"/>
      <c r="H37" s="290"/>
      <c r="I37" s="290"/>
      <c r="J37" s="290"/>
      <c r="K37" s="21" t="s">
        <v>453</v>
      </c>
      <c r="L37" s="21" t="s">
        <v>563</v>
      </c>
      <c r="M37" s="290"/>
      <c r="N37" s="21" t="s">
        <v>564</v>
      </c>
      <c r="O37" s="290"/>
    </row>
    <row r="38" spans="2:15" x14ac:dyDescent="0.25">
      <c r="B38" s="21" t="s">
        <v>387</v>
      </c>
      <c r="C38" s="21" t="s">
        <v>392</v>
      </c>
      <c r="D38" s="290"/>
      <c r="E38" s="290"/>
      <c r="F38" s="21" t="s">
        <v>479</v>
      </c>
      <c r="G38" s="290"/>
      <c r="H38" s="290"/>
      <c r="I38" s="290"/>
      <c r="J38" s="290"/>
      <c r="K38" s="21" t="s">
        <v>453</v>
      </c>
      <c r="L38" s="21" t="s">
        <v>565</v>
      </c>
      <c r="M38" s="290"/>
      <c r="N38" s="21" t="s">
        <v>566</v>
      </c>
      <c r="O38" s="290"/>
    </row>
    <row r="39" spans="2:15" x14ac:dyDescent="0.25">
      <c r="B39" s="21" t="s">
        <v>396</v>
      </c>
      <c r="C39" s="21" t="s">
        <v>397</v>
      </c>
      <c r="D39" s="290"/>
      <c r="E39" s="290"/>
      <c r="F39" s="21" t="s">
        <v>467</v>
      </c>
      <c r="G39" s="290"/>
      <c r="H39" s="290"/>
      <c r="I39" s="290"/>
      <c r="J39" s="290"/>
      <c r="K39" s="21" t="s">
        <v>453</v>
      </c>
      <c r="L39" s="21" t="s">
        <v>567</v>
      </c>
      <c r="M39" s="290"/>
      <c r="N39" s="21" t="s">
        <v>568</v>
      </c>
      <c r="O39" s="290"/>
    </row>
    <row r="40" spans="2:15" x14ac:dyDescent="0.25">
      <c r="B40" s="21" t="s">
        <v>401</v>
      </c>
      <c r="C40" s="21" t="s">
        <v>402</v>
      </c>
      <c r="D40" s="290"/>
      <c r="E40" s="290"/>
      <c r="F40" s="290"/>
      <c r="G40" s="290"/>
      <c r="H40" s="290"/>
      <c r="I40" s="290"/>
      <c r="J40" s="290"/>
      <c r="K40" s="21" t="s">
        <v>453</v>
      </c>
      <c r="L40" s="21" t="s">
        <v>569</v>
      </c>
      <c r="M40" s="290"/>
      <c r="N40" s="21" t="s">
        <v>570</v>
      </c>
      <c r="O40" s="290"/>
    </row>
    <row r="42" spans="2:15" x14ac:dyDescent="0.25">
      <c r="B42" s="290"/>
      <c r="C42" s="21" t="s">
        <v>406</v>
      </c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</row>
    <row r="43" spans="2:15" x14ac:dyDescent="0.25">
      <c r="B43" s="21" t="s">
        <v>407</v>
      </c>
      <c r="C43" s="21" t="s">
        <v>408</v>
      </c>
      <c r="D43" s="290"/>
      <c r="E43" s="290"/>
      <c r="F43" s="21" t="s">
        <v>488</v>
      </c>
      <c r="G43" s="290"/>
      <c r="H43" s="290"/>
      <c r="I43" s="290"/>
      <c r="J43" s="290"/>
      <c r="K43" s="21" t="s">
        <v>453</v>
      </c>
      <c r="L43" s="21" t="s">
        <v>571</v>
      </c>
      <c r="M43" s="290"/>
      <c r="N43" s="21" t="s">
        <v>572</v>
      </c>
      <c r="O43" s="290"/>
    </row>
    <row r="46" spans="2:15" x14ac:dyDescent="0.25">
      <c r="B46" s="290"/>
      <c r="C46" s="290"/>
      <c r="D46" s="290"/>
      <c r="E46" s="290"/>
      <c r="F46" s="290"/>
      <c r="G46" s="290"/>
      <c r="H46" s="290"/>
      <c r="I46" s="290"/>
      <c r="J46" s="290"/>
      <c r="K46" s="21" t="s">
        <v>106</v>
      </c>
      <c r="L46" s="290"/>
      <c r="M46" s="21" t="s">
        <v>573</v>
      </c>
      <c r="N46" s="21" t="s">
        <v>574</v>
      </c>
      <c r="O46" s="21" t="s">
        <v>502</v>
      </c>
    </row>
    <row r="48" spans="2:15" x14ac:dyDescent="0.25">
      <c r="B48" s="290"/>
      <c r="C48" s="21" t="s">
        <v>75</v>
      </c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</row>
    <row r="50" spans="3:14" x14ac:dyDescent="0.25">
      <c r="C50" s="21" t="s">
        <v>304</v>
      </c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</row>
    <row r="51" spans="3:14" x14ac:dyDescent="0.25">
      <c r="C51" s="21" t="s">
        <v>77</v>
      </c>
      <c r="D51" s="290"/>
      <c r="E51" s="290"/>
      <c r="F51" s="290"/>
      <c r="G51" s="290"/>
      <c r="H51" s="290"/>
      <c r="I51" s="290"/>
      <c r="J51" s="290"/>
      <c r="K51" s="290"/>
      <c r="L51" s="21" t="s">
        <v>453</v>
      </c>
      <c r="M51" s="21" t="s">
        <v>508</v>
      </c>
      <c r="N51" s="21" t="s">
        <v>575</v>
      </c>
    </row>
    <row r="52" spans="3:14" x14ac:dyDescent="0.25">
      <c r="C52" s="21" t="s">
        <v>78</v>
      </c>
      <c r="D52" s="290"/>
      <c r="E52" s="290"/>
      <c r="F52" s="290"/>
      <c r="G52" s="290"/>
      <c r="H52" s="290"/>
      <c r="I52" s="290"/>
      <c r="J52" s="290"/>
      <c r="K52" s="290"/>
      <c r="L52" s="21" t="s">
        <v>453</v>
      </c>
      <c r="M52" s="21" t="s">
        <v>510</v>
      </c>
      <c r="N52" s="21" t="s">
        <v>576</v>
      </c>
    </row>
    <row r="54" spans="3:14" x14ac:dyDescent="0.25">
      <c r="C54" s="21" t="s">
        <v>86</v>
      </c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</row>
    <row r="55" spans="3:14" x14ac:dyDescent="0.25">
      <c r="C55" s="21" t="s">
        <v>87</v>
      </c>
      <c r="D55" s="290"/>
      <c r="E55" s="290"/>
      <c r="F55" s="21" t="s">
        <v>88</v>
      </c>
      <c r="G55" s="290"/>
      <c r="H55" s="290"/>
      <c r="I55" s="290"/>
      <c r="J55" s="290"/>
      <c r="K55" s="290"/>
      <c r="L55" s="21" t="s">
        <v>453</v>
      </c>
      <c r="M55" s="21" t="s">
        <v>512</v>
      </c>
      <c r="N55" s="21" t="s">
        <v>577</v>
      </c>
    </row>
    <row r="56" spans="3:14" x14ac:dyDescent="0.25">
      <c r="C56" s="21" t="s">
        <v>428</v>
      </c>
      <c r="D56" s="290"/>
      <c r="E56" s="290"/>
      <c r="F56" s="21" t="s">
        <v>514</v>
      </c>
      <c r="G56" s="290"/>
      <c r="H56" s="290"/>
      <c r="I56" s="290"/>
      <c r="J56" s="290"/>
      <c r="K56" s="290"/>
      <c r="L56" s="21" t="s">
        <v>453</v>
      </c>
      <c r="M56" s="21" t="s">
        <v>515</v>
      </c>
      <c r="N56" s="21" t="s">
        <v>578</v>
      </c>
    </row>
    <row r="57" spans="3:14" x14ac:dyDescent="0.25">
      <c r="C57" s="21" t="s">
        <v>517</v>
      </c>
      <c r="D57" s="290"/>
      <c r="E57" s="290"/>
      <c r="F57" s="21" t="s">
        <v>90</v>
      </c>
      <c r="G57" s="290"/>
      <c r="H57" s="290"/>
      <c r="I57" s="290"/>
      <c r="J57" s="290"/>
      <c r="K57" s="290"/>
      <c r="L57" s="21" t="s">
        <v>453</v>
      </c>
      <c r="M57" s="21" t="s">
        <v>518</v>
      </c>
      <c r="N57" s="21" t="s">
        <v>579</v>
      </c>
    </row>
    <row r="59" spans="3:14" x14ac:dyDescent="0.25">
      <c r="C59" s="21" t="s">
        <v>433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</row>
    <row r="60" spans="3:14" x14ac:dyDescent="0.25">
      <c r="C60" s="21" t="s">
        <v>87</v>
      </c>
      <c r="D60" s="290"/>
      <c r="E60" s="290"/>
      <c r="F60" s="21" t="s">
        <v>520</v>
      </c>
      <c r="G60" s="290"/>
      <c r="H60" s="290"/>
      <c r="I60" s="290"/>
      <c r="J60" s="290"/>
      <c r="K60" s="290"/>
      <c r="L60" s="21" t="s">
        <v>453</v>
      </c>
      <c r="M60" s="21" t="s">
        <v>521</v>
      </c>
      <c r="N60" s="21" t="s">
        <v>511</v>
      </c>
    </row>
    <row r="61" spans="3:14" x14ac:dyDescent="0.25">
      <c r="C61" s="21" t="s">
        <v>428</v>
      </c>
      <c r="D61" s="290"/>
      <c r="E61" s="290"/>
      <c r="F61" s="21" t="s">
        <v>514</v>
      </c>
      <c r="G61" s="290"/>
      <c r="H61" s="290"/>
      <c r="I61" s="290"/>
      <c r="J61" s="290"/>
      <c r="K61" s="290"/>
      <c r="L61" s="21" t="s">
        <v>453</v>
      </c>
      <c r="M61" s="21" t="s">
        <v>523</v>
      </c>
      <c r="N61" s="21" t="s">
        <v>580</v>
      </c>
    </row>
    <row r="62" spans="3:14" x14ac:dyDescent="0.25">
      <c r="C62" s="21" t="s">
        <v>517</v>
      </c>
      <c r="D62" s="290"/>
      <c r="E62" s="290"/>
      <c r="F62" s="21" t="s">
        <v>90</v>
      </c>
      <c r="G62" s="290"/>
      <c r="H62" s="290"/>
      <c r="I62" s="290"/>
      <c r="J62" s="290"/>
      <c r="K62" s="290"/>
      <c r="L62" s="21" t="s">
        <v>453</v>
      </c>
      <c r="M62" s="21" t="s">
        <v>525</v>
      </c>
      <c r="N62" s="21" t="s">
        <v>581</v>
      </c>
    </row>
    <row r="64" spans="3:14" x14ac:dyDescent="0.25">
      <c r="C64" s="21" t="s">
        <v>91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</row>
    <row r="65" spans="3:15" x14ac:dyDescent="0.25">
      <c r="C65" s="21" t="s">
        <v>440</v>
      </c>
      <c r="D65" s="290"/>
      <c r="E65" s="290"/>
      <c r="F65" s="21" t="s">
        <v>527</v>
      </c>
      <c r="G65" s="290"/>
      <c r="H65" s="290"/>
      <c r="I65" s="290"/>
      <c r="J65" s="290"/>
      <c r="K65" s="290"/>
      <c r="L65" s="21" t="s">
        <v>453</v>
      </c>
      <c r="M65" s="21" t="s">
        <v>528</v>
      </c>
      <c r="N65" s="21" t="s">
        <v>519</v>
      </c>
      <c r="O65" s="290"/>
    </row>
    <row r="67" spans="3:15" x14ac:dyDescent="0.25">
      <c r="C67" s="290"/>
      <c r="D67" s="290"/>
      <c r="E67" s="290"/>
      <c r="F67" s="290"/>
      <c r="G67" s="290"/>
      <c r="H67" s="290"/>
      <c r="I67" s="290"/>
      <c r="J67" s="290"/>
      <c r="K67" s="21" t="s">
        <v>97</v>
      </c>
      <c r="L67" s="21" t="s">
        <v>158</v>
      </c>
      <c r="M67" s="290"/>
      <c r="N67" s="21" t="s">
        <v>582</v>
      </c>
      <c r="O67" s="21" t="s">
        <v>502</v>
      </c>
    </row>
    <row r="70" spans="3:15" x14ac:dyDescent="0.25"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1" t="s">
        <v>108</v>
      </c>
      <c r="N70" s="21" t="s">
        <v>583</v>
      </c>
      <c r="O70" s="290"/>
    </row>
    <row r="71" spans="3:15" x14ac:dyDescent="0.25"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1" t="s">
        <v>584</v>
      </c>
      <c r="N71" s="21" t="s">
        <v>585</v>
      </c>
      <c r="O71" s="21" t="s">
        <v>502</v>
      </c>
    </row>
    <row r="72" spans="3:15" x14ac:dyDescent="0.25">
      <c r="C72" s="21" t="s">
        <v>533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</row>
    <row r="73" spans="3:15" x14ac:dyDescent="0.25">
      <c r="C73" s="21" t="s">
        <v>534</v>
      </c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4"/>
  <sheetViews>
    <sheetView workbookViewId="0"/>
  </sheetViews>
  <sheetFormatPr defaultColWidth="8.7109375" defaultRowHeight="15" x14ac:dyDescent="0.25"/>
  <sheetData>
    <row r="1" spans="1:11" x14ac:dyDescent="0.25">
      <c r="A1" s="21" t="s">
        <v>586</v>
      </c>
      <c r="B1" s="21" t="s">
        <v>318</v>
      </c>
      <c r="C1" s="21" t="s">
        <v>319</v>
      </c>
      <c r="D1" s="290"/>
      <c r="E1" s="290"/>
      <c r="F1" s="290"/>
      <c r="G1" s="290"/>
      <c r="H1" s="290"/>
      <c r="I1" s="290"/>
      <c r="J1" s="290"/>
      <c r="K1" s="290"/>
    </row>
    <row r="3" spans="1:11" x14ac:dyDescent="0.25">
      <c r="A3" s="290"/>
      <c r="B3" s="21" t="s">
        <v>320</v>
      </c>
      <c r="C3" s="21" t="s">
        <v>321</v>
      </c>
      <c r="D3" s="290"/>
      <c r="E3" s="290"/>
      <c r="F3" s="290"/>
      <c r="G3" s="290"/>
      <c r="H3" s="290"/>
      <c r="I3" s="290"/>
      <c r="J3" s="290"/>
      <c r="K3" s="290"/>
    </row>
    <row r="4" spans="1:11" x14ac:dyDescent="0.25">
      <c r="A4" s="290"/>
      <c r="B4" s="21" t="s">
        <v>322</v>
      </c>
      <c r="C4" s="290"/>
      <c r="D4" s="290"/>
      <c r="E4" s="290"/>
      <c r="F4" s="290"/>
      <c r="G4" s="290"/>
      <c r="H4" s="290"/>
      <c r="I4" s="290"/>
      <c r="J4" s="290"/>
      <c r="K4" s="290"/>
    </row>
    <row r="5" spans="1:11" x14ac:dyDescent="0.25">
      <c r="A5" s="290"/>
      <c r="B5" s="21" t="s">
        <v>323</v>
      </c>
      <c r="C5" s="290"/>
      <c r="D5" s="290"/>
      <c r="E5" s="290"/>
      <c r="F5" s="290"/>
      <c r="G5" s="290"/>
      <c r="H5" s="290"/>
      <c r="I5" s="290"/>
      <c r="J5" s="290"/>
      <c r="K5" s="290"/>
    </row>
    <row r="6" spans="1:11" x14ac:dyDescent="0.25">
      <c r="A6" s="290"/>
      <c r="B6" s="21" t="s">
        <v>324</v>
      </c>
      <c r="C6" s="21" t="s">
        <v>325</v>
      </c>
      <c r="D6" s="290"/>
      <c r="E6" s="290"/>
      <c r="F6" s="290"/>
      <c r="G6" s="290"/>
      <c r="H6" s="290"/>
      <c r="I6" s="290"/>
      <c r="J6" s="290"/>
      <c r="K6" s="290"/>
    </row>
    <row r="7" spans="1:11" x14ac:dyDescent="0.25">
      <c r="A7" s="21" t="s">
        <v>326</v>
      </c>
      <c r="B7" s="21" t="s">
        <v>138</v>
      </c>
      <c r="C7" s="21" t="s">
        <v>327</v>
      </c>
      <c r="D7" s="290"/>
      <c r="E7" s="290"/>
      <c r="F7" s="290"/>
      <c r="G7" s="290"/>
      <c r="H7" s="290"/>
      <c r="I7" s="290"/>
      <c r="J7" s="290"/>
      <c r="K7" s="290"/>
    </row>
    <row r="8" spans="1:11" x14ac:dyDescent="0.25">
      <c r="A8" s="21" t="s">
        <v>326</v>
      </c>
      <c r="B8" s="21" t="s">
        <v>328</v>
      </c>
      <c r="C8" s="21" t="s">
        <v>329</v>
      </c>
      <c r="D8" s="290"/>
      <c r="E8" s="290"/>
      <c r="F8" s="290"/>
      <c r="G8" s="290"/>
      <c r="H8" s="290"/>
      <c r="I8" s="290"/>
      <c r="J8" s="290"/>
      <c r="K8" s="290"/>
    </row>
    <row r="9" spans="1:11" x14ac:dyDescent="0.25">
      <c r="A9" s="21" t="s">
        <v>326</v>
      </c>
      <c r="B9" s="21" t="s">
        <v>330</v>
      </c>
      <c r="C9" s="21" t="s">
        <v>331</v>
      </c>
      <c r="D9" s="290"/>
      <c r="E9" s="290"/>
      <c r="F9" s="290"/>
      <c r="G9" s="290"/>
      <c r="H9" s="290"/>
      <c r="I9" s="290"/>
      <c r="J9" s="290"/>
      <c r="K9" s="290"/>
    </row>
    <row r="11" spans="1:11" x14ac:dyDescent="0.25">
      <c r="A11" s="290"/>
      <c r="B11" s="21" t="s">
        <v>103</v>
      </c>
      <c r="C11" s="290"/>
      <c r="D11" s="290"/>
      <c r="E11" s="290"/>
      <c r="F11" s="290"/>
      <c r="G11" s="290"/>
      <c r="H11" s="290"/>
      <c r="I11" s="290"/>
      <c r="J11" s="290"/>
      <c r="K11" s="290"/>
    </row>
    <row r="12" spans="1:11" x14ac:dyDescent="0.25">
      <c r="A12" s="290"/>
      <c r="B12" s="21" t="s">
        <v>142</v>
      </c>
      <c r="C12" s="290"/>
      <c r="D12" s="290"/>
      <c r="E12" s="290"/>
      <c r="F12" s="290"/>
      <c r="G12" s="290"/>
      <c r="H12" s="290"/>
      <c r="I12" s="21" t="s">
        <v>142</v>
      </c>
      <c r="J12" s="21" t="s">
        <v>103</v>
      </c>
      <c r="K12" s="21" t="s">
        <v>332</v>
      </c>
    </row>
    <row r="13" spans="1:11" x14ac:dyDescent="0.25">
      <c r="A13" s="290"/>
      <c r="B13" s="290"/>
      <c r="C13" s="290"/>
      <c r="D13" s="290"/>
      <c r="E13" s="290"/>
      <c r="F13" s="290"/>
      <c r="G13" s="21" t="s">
        <v>333</v>
      </c>
      <c r="H13" s="21" t="s">
        <v>334</v>
      </c>
      <c r="I13" s="21" t="s">
        <v>335</v>
      </c>
      <c r="J13" s="21" t="s">
        <v>336</v>
      </c>
      <c r="K13" s="290"/>
    </row>
    <row r="14" spans="1:11" x14ac:dyDescent="0.25">
      <c r="A14" s="290"/>
      <c r="B14" s="290"/>
      <c r="C14" s="290"/>
      <c r="D14" s="290"/>
      <c r="E14" s="290"/>
      <c r="F14" s="21" t="s">
        <v>36</v>
      </c>
      <c r="G14" s="21" t="s">
        <v>337</v>
      </c>
      <c r="H14" s="21" t="s">
        <v>338</v>
      </c>
      <c r="I14" s="21" t="s">
        <v>339</v>
      </c>
      <c r="J14" s="21" t="s">
        <v>340</v>
      </c>
      <c r="K14" s="21" t="s">
        <v>341</v>
      </c>
    </row>
    <row r="15" spans="1:11" x14ac:dyDescent="0.25">
      <c r="A15" s="290"/>
      <c r="B15" s="21" t="s">
        <v>153</v>
      </c>
      <c r="C15" s="290"/>
      <c r="D15" s="290"/>
      <c r="E15" s="290"/>
      <c r="F15" s="21" t="s">
        <v>40</v>
      </c>
      <c r="G15" s="21" t="s">
        <v>342</v>
      </c>
      <c r="H15" s="21" t="s">
        <v>343</v>
      </c>
      <c r="I15" s="21" t="s">
        <v>344</v>
      </c>
      <c r="J15" s="21" t="s">
        <v>345</v>
      </c>
      <c r="K15" s="21" t="s">
        <v>346</v>
      </c>
    </row>
    <row r="16" spans="1:11" x14ac:dyDescent="0.25">
      <c r="A16" s="290"/>
      <c r="B16" s="21" t="s">
        <v>156</v>
      </c>
      <c r="C16" s="290"/>
      <c r="D16" s="290"/>
      <c r="E16" s="290"/>
      <c r="F16" s="21" t="s">
        <v>41</v>
      </c>
      <c r="G16" s="21" t="s">
        <v>347</v>
      </c>
      <c r="H16" s="21" t="s">
        <v>348</v>
      </c>
      <c r="I16" s="21" t="s">
        <v>349</v>
      </c>
      <c r="J16" s="21" t="s">
        <v>350</v>
      </c>
      <c r="K16" s="21" t="s">
        <v>351</v>
      </c>
    </row>
    <row r="17" spans="2:11" x14ac:dyDescent="0.25">
      <c r="B17" s="21" t="s">
        <v>150</v>
      </c>
      <c r="C17" s="290"/>
      <c r="D17" s="290"/>
      <c r="E17" s="290"/>
      <c r="F17" s="290"/>
      <c r="G17" s="290"/>
      <c r="H17" s="290"/>
      <c r="I17" s="290"/>
      <c r="J17" s="290"/>
      <c r="K17" s="290"/>
    </row>
    <row r="18" spans="2:11" x14ac:dyDescent="0.25">
      <c r="B18" s="21" t="s">
        <v>152</v>
      </c>
      <c r="C18" s="290"/>
      <c r="D18" s="290"/>
      <c r="E18" s="290"/>
      <c r="F18" s="21" t="s">
        <v>352</v>
      </c>
      <c r="G18" s="21" t="s">
        <v>353</v>
      </c>
      <c r="H18" s="21" t="s">
        <v>354</v>
      </c>
      <c r="I18" s="21" t="s">
        <v>355</v>
      </c>
      <c r="J18" s="21" t="s">
        <v>356</v>
      </c>
      <c r="K18" s="21" t="s">
        <v>357</v>
      </c>
    </row>
    <row r="19" spans="2:11" x14ac:dyDescent="0.25">
      <c r="B19" s="21" t="s">
        <v>157</v>
      </c>
      <c r="C19" s="290"/>
      <c r="D19" s="290"/>
      <c r="E19" s="290"/>
      <c r="F19" s="21" t="s">
        <v>352</v>
      </c>
      <c r="G19" s="21" t="s">
        <v>353</v>
      </c>
      <c r="H19" s="21" t="s">
        <v>358</v>
      </c>
      <c r="I19" s="21" t="s">
        <v>359</v>
      </c>
      <c r="J19" s="21" t="s">
        <v>360</v>
      </c>
      <c r="K19" s="21" t="s">
        <v>361</v>
      </c>
    </row>
    <row r="20" spans="2:11" x14ac:dyDescent="0.25">
      <c r="B20" s="21" t="s">
        <v>159</v>
      </c>
      <c r="C20" s="290"/>
      <c r="D20" s="290"/>
      <c r="E20" s="290"/>
      <c r="F20" s="21" t="s">
        <v>362</v>
      </c>
      <c r="G20" s="21" t="s">
        <v>363</v>
      </c>
      <c r="H20" s="21" t="s">
        <v>364</v>
      </c>
      <c r="I20" s="21" t="s">
        <v>365</v>
      </c>
      <c r="J20" s="21" t="s">
        <v>366</v>
      </c>
      <c r="K20" s="21" t="s">
        <v>367</v>
      </c>
    </row>
    <row r="21" spans="2:11" x14ac:dyDescent="0.25">
      <c r="B21" s="21" t="s">
        <v>161</v>
      </c>
      <c r="C21" s="290"/>
      <c r="D21" s="290"/>
      <c r="E21" s="290"/>
      <c r="F21" s="290"/>
      <c r="G21" s="290"/>
      <c r="H21" s="290"/>
      <c r="I21" s="290"/>
      <c r="J21" s="290"/>
      <c r="K21" s="290"/>
    </row>
    <row r="22" spans="2:11" x14ac:dyDescent="0.25">
      <c r="B22" s="21" t="s">
        <v>165</v>
      </c>
      <c r="C22" s="290"/>
      <c r="D22" s="290"/>
      <c r="E22" s="290"/>
      <c r="F22" s="290"/>
      <c r="G22" s="21" t="s">
        <v>368</v>
      </c>
      <c r="H22" s="21" t="s">
        <v>369</v>
      </c>
      <c r="I22" s="21" t="s">
        <v>370</v>
      </c>
      <c r="J22" s="21" t="s">
        <v>336</v>
      </c>
      <c r="K22" s="290"/>
    </row>
    <row r="23" spans="2:11" x14ac:dyDescent="0.25">
      <c r="B23" s="21" t="s">
        <v>167</v>
      </c>
      <c r="C23" s="290"/>
      <c r="D23" s="290"/>
      <c r="E23" s="290"/>
      <c r="F23" s="21" t="s">
        <v>46</v>
      </c>
      <c r="G23" s="21" t="s">
        <v>371</v>
      </c>
      <c r="H23" s="21" t="s">
        <v>372</v>
      </c>
      <c r="I23" s="21" t="s">
        <v>373</v>
      </c>
      <c r="J23" s="21" t="s">
        <v>374</v>
      </c>
      <c r="K23" s="21" t="s">
        <v>375</v>
      </c>
    </row>
    <row r="24" spans="2:11" x14ac:dyDescent="0.25">
      <c r="B24" s="21" t="s">
        <v>376</v>
      </c>
      <c r="C24" s="290"/>
      <c r="D24" s="290"/>
      <c r="E24" s="290"/>
      <c r="F24" s="21" t="s">
        <v>48</v>
      </c>
      <c r="G24" s="21" t="s">
        <v>377</v>
      </c>
      <c r="H24" s="21" t="s">
        <v>378</v>
      </c>
      <c r="I24" s="21" t="s">
        <v>379</v>
      </c>
      <c r="J24" s="21" t="s">
        <v>380</v>
      </c>
      <c r="K24" s="21" t="s">
        <v>381</v>
      </c>
    </row>
    <row r="25" spans="2:11" x14ac:dyDescent="0.25">
      <c r="B25" s="21" t="s">
        <v>171</v>
      </c>
      <c r="C25" s="290"/>
      <c r="D25" s="290"/>
      <c r="E25" s="290"/>
      <c r="F25" s="21" t="s">
        <v>49</v>
      </c>
      <c r="G25" s="21" t="s">
        <v>382</v>
      </c>
      <c r="H25" s="21" t="s">
        <v>383</v>
      </c>
      <c r="I25" s="21" t="s">
        <v>384</v>
      </c>
      <c r="J25" s="21" t="s">
        <v>385</v>
      </c>
      <c r="K25" s="21" t="s">
        <v>386</v>
      </c>
    </row>
    <row r="27" spans="2:11" x14ac:dyDescent="0.25">
      <c r="B27" s="290"/>
      <c r="C27" s="290"/>
      <c r="D27" s="290"/>
      <c r="E27" s="290"/>
      <c r="F27" s="21" t="s">
        <v>50</v>
      </c>
      <c r="G27" s="21" t="s">
        <v>387</v>
      </c>
      <c r="H27" s="21" t="s">
        <v>388</v>
      </c>
      <c r="I27" s="21" t="s">
        <v>389</v>
      </c>
      <c r="J27" s="21" t="s">
        <v>390</v>
      </c>
      <c r="K27" s="21" t="s">
        <v>391</v>
      </c>
    </row>
    <row r="28" spans="2:11" x14ac:dyDescent="0.25">
      <c r="B28" s="21" t="s">
        <v>173</v>
      </c>
      <c r="C28" s="290"/>
      <c r="D28" s="290"/>
      <c r="E28" s="290"/>
      <c r="F28" s="21" t="s">
        <v>50</v>
      </c>
      <c r="G28" s="21" t="s">
        <v>387</v>
      </c>
      <c r="H28" s="21" t="s">
        <v>392</v>
      </c>
      <c r="I28" s="21" t="s">
        <v>393</v>
      </c>
      <c r="J28" s="21" t="s">
        <v>394</v>
      </c>
      <c r="K28" s="21" t="s">
        <v>395</v>
      </c>
    </row>
    <row r="29" spans="2:11" x14ac:dyDescent="0.25">
      <c r="B29" s="21" t="s">
        <v>174</v>
      </c>
      <c r="C29" s="290"/>
      <c r="D29" s="290"/>
      <c r="E29" s="290"/>
      <c r="F29" s="21" t="s">
        <v>51</v>
      </c>
      <c r="G29" s="21" t="s">
        <v>396</v>
      </c>
      <c r="H29" s="21" t="s">
        <v>397</v>
      </c>
      <c r="I29" s="21" t="s">
        <v>398</v>
      </c>
      <c r="J29" s="21" t="s">
        <v>399</v>
      </c>
      <c r="K29" s="21" t="s">
        <v>400</v>
      </c>
    </row>
    <row r="30" spans="2:11" x14ac:dyDescent="0.25">
      <c r="B30" s="21" t="s">
        <v>175</v>
      </c>
      <c r="C30" s="290"/>
      <c r="D30" s="290"/>
      <c r="E30" s="290"/>
      <c r="F30" s="21" t="s">
        <v>52</v>
      </c>
      <c r="G30" s="21" t="s">
        <v>401</v>
      </c>
      <c r="H30" s="21" t="s">
        <v>402</v>
      </c>
      <c r="I30" s="21" t="s">
        <v>403</v>
      </c>
      <c r="J30" s="21" t="s">
        <v>404</v>
      </c>
      <c r="K30" s="21" t="s">
        <v>405</v>
      </c>
    </row>
    <row r="31" spans="2:11" x14ac:dyDescent="0.25">
      <c r="B31" s="21" t="s">
        <v>176</v>
      </c>
      <c r="C31" s="290"/>
      <c r="D31" s="290"/>
      <c r="E31" s="290"/>
      <c r="F31" s="290"/>
      <c r="G31" s="290"/>
      <c r="H31" s="290"/>
      <c r="I31" s="290"/>
      <c r="J31" s="290"/>
      <c r="K31" s="290"/>
    </row>
    <row r="32" spans="2:11" x14ac:dyDescent="0.25">
      <c r="B32" s="290"/>
      <c r="C32" s="290"/>
      <c r="D32" s="290"/>
      <c r="E32" s="290"/>
      <c r="F32" s="290"/>
      <c r="G32" s="290"/>
      <c r="H32" s="21" t="s">
        <v>406</v>
      </c>
      <c r="I32" s="290"/>
      <c r="J32" s="290"/>
      <c r="K32" s="290"/>
    </row>
    <row r="33" spans="6:11" x14ac:dyDescent="0.25">
      <c r="F33" s="21" t="s">
        <v>53</v>
      </c>
      <c r="G33" s="21" t="s">
        <v>407</v>
      </c>
      <c r="H33" s="21" t="s">
        <v>408</v>
      </c>
      <c r="I33" s="21" t="s">
        <v>409</v>
      </c>
      <c r="J33" s="21" t="s">
        <v>410</v>
      </c>
      <c r="K33" s="21" t="s">
        <v>411</v>
      </c>
    </row>
    <row r="35" spans="6:11" x14ac:dyDescent="0.25">
      <c r="F35" s="290"/>
      <c r="G35" s="290"/>
      <c r="H35" s="21" t="s">
        <v>412</v>
      </c>
      <c r="I35" s="290"/>
      <c r="J35" s="290"/>
      <c r="K35" s="290"/>
    </row>
    <row r="36" spans="6:11" x14ac:dyDescent="0.25">
      <c r="F36" s="21" t="s">
        <v>55</v>
      </c>
      <c r="G36" s="290"/>
      <c r="H36" s="21" t="s">
        <v>413</v>
      </c>
      <c r="I36" s="290"/>
      <c r="J36" s="290"/>
      <c r="K36" s="21" t="s">
        <v>414</v>
      </c>
    </row>
    <row r="37" spans="6:11" x14ac:dyDescent="0.25">
      <c r="F37" s="21" t="s">
        <v>56</v>
      </c>
      <c r="G37" s="290"/>
      <c r="H37" s="21" t="s">
        <v>415</v>
      </c>
      <c r="I37" s="290"/>
      <c r="J37" s="290"/>
      <c r="K37" s="21" t="s">
        <v>416</v>
      </c>
    </row>
    <row r="38" spans="6:11" x14ac:dyDescent="0.25">
      <c r="F38" s="21" t="s">
        <v>57</v>
      </c>
      <c r="G38" s="290"/>
      <c r="H38" s="21" t="s">
        <v>417</v>
      </c>
      <c r="I38" s="290"/>
      <c r="J38" s="290"/>
      <c r="K38" s="21" t="s">
        <v>418</v>
      </c>
    </row>
    <row r="40" spans="6:11" x14ac:dyDescent="0.25">
      <c r="F40" s="21" t="s">
        <v>58</v>
      </c>
      <c r="G40" s="290"/>
      <c r="H40" s="21" t="s">
        <v>419</v>
      </c>
      <c r="I40" s="290"/>
      <c r="J40" s="290"/>
      <c r="K40" s="21" t="s">
        <v>420</v>
      </c>
    </row>
    <row r="49" spans="6:11" x14ac:dyDescent="0.25">
      <c r="F49" s="290"/>
      <c r="G49" s="290"/>
      <c r="H49" s="21" t="s">
        <v>421</v>
      </c>
      <c r="I49" s="290"/>
      <c r="J49" s="290"/>
      <c r="K49" s="290"/>
    </row>
    <row r="50" spans="6:11" x14ac:dyDescent="0.25">
      <c r="F50" s="21" t="s">
        <v>422</v>
      </c>
      <c r="G50" s="290"/>
      <c r="H50" s="21" t="s">
        <v>77</v>
      </c>
      <c r="I50" s="290"/>
      <c r="J50" s="290"/>
      <c r="K50" s="21" t="s">
        <v>423</v>
      </c>
    </row>
    <row r="51" spans="6:11" x14ac:dyDescent="0.25">
      <c r="F51" s="21" t="s">
        <v>422</v>
      </c>
      <c r="G51" s="290"/>
      <c r="H51" s="21" t="s">
        <v>78</v>
      </c>
      <c r="I51" s="290"/>
      <c r="J51" s="290"/>
      <c r="K51" s="21" t="s">
        <v>424</v>
      </c>
    </row>
    <row r="53" spans="6:11" x14ac:dyDescent="0.25">
      <c r="F53" s="290"/>
      <c r="G53" s="290"/>
      <c r="H53" s="21" t="s">
        <v>86</v>
      </c>
      <c r="I53" s="290"/>
      <c r="J53" s="290"/>
      <c r="K53" s="290"/>
    </row>
    <row r="54" spans="6:11" x14ac:dyDescent="0.25">
      <c r="F54" s="21" t="s">
        <v>425</v>
      </c>
      <c r="G54" s="290"/>
      <c r="H54" s="21" t="s">
        <v>87</v>
      </c>
      <c r="I54" s="290"/>
      <c r="J54" s="290"/>
      <c r="K54" s="21" t="s">
        <v>426</v>
      </c>
    </row>
    <row r="55" spans="6:11" x14ac:dyDescent="0.25">
      <c r="F55" s="21" t="s">
        <v>427</v>
      </c>
      <c r="G55" s="290"/>
      <c r="H55" s="21" t="s">
        <v>428</v>
      </c>
      <c r="I55" s="290"/>
      <c r="J55" s="290"/>
      <c r="K55" s="21" t="s">
        <v>429</v>
      </c>
    </row>
    <row r="56" spans="6:11" x14ac:dyDescent="0.25">
      <c r="F56" s="21" t="s">
        <v>430</v>
      </c>
      <c r="G56" s="290"/>
      <c r="H56" s="21" t="s">
        <v>431</v>
      </c>
      <c r="I56" s="290"/>
      <c r="J56" s="290"/>
      <c r="K56" s="21" t="s">
        <v>432</v>
      </c>
    </row>
    <row r="58" spans="6:11" x14ac:dyDescent="0.25">
      <c r="F58" s="290"/>
      <c r="G58" s="290"/>
      <c r="H58" s="21" t="s">
        <v>433</v>
      </c>
      <c r="I58" s="290"/>
      <c r="J58" s="290"/>
      <c r="K58" s="290"/>
    </row>
    <row r="59" spans="6:11" x14ac:dyDescent="0.25">
      <c r="F59" s="21" t="s">
        <v>434</v>
      </c>
      <c r="G59" s="290"/>
      <c r="H59" s="21" t="s">
        <v>87</v>
      </c>
      <c r="I59" s="290"/>
      <c r="J59" s="290"/>
      <c r="K59" s="21" t="s">
        <v>435</v>
      </c>
    </row>
    <row r="60" spans="6:11" x14ac:dyDescent="0.25">
      <c r="F60" s="21" t="s">
        <v>436</v>
      </c>
      <c r="G60" s="290"/>
      <c r="H60" s="21" t="s">
        <v>428</v>
      </c>
      <c r="I60" s="290"/>
      <c r="J60" s="290"/>
      <c r="K60" s="21" t="s">
        <v>437</v>
      </c>
    </row>
    <row r="61" spans="6:11" x14ac:dyDescent="0.25">
      <c r="F61" s="21" t="s">
        <v>430</v>
      </c>
      <c r="G61" s="290"/>
      <c r="H61" s="21" t="s">
        <v>431</v>
      </c>
      <c r="I61" s="290"/>
      <c r="J61" s="290"/>
      <c r="K61" s="21" t="s">
        <v>438</v>
      </c>
    </row>
    <row r="63" spans="6:11" x14ac:dyDescent="0.25">
      <c r="F63" s="290"/>
      <c r="G63" s="290"/>
      <c r="H63" s="21" t="s">
        <v>91</v>
      </c>
      <c r="I63" s="290"/>
      <c r="J63" s="290"/>
      <c r="K63" s="290"/>
    </row>
    <row r="64" spans="6:11" x14ac:dyDescent="0.25">
      <c r="F64" s="21" t="s">
        <v>439</v>
      </c>
      <c r="G64" s="290"/>
      <c r="H64" s="21" t="s">
        <v>440</v>
      </c>
      <c r="I64" s="290"/>
      <c r="J64" s="290"/>
      <c r="K64" s="21" t="s">
        <v>441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0"/>
  <sheetViews>
    <sheetView workbookViewId="0"/>
  </sheetViews>
  <sheetFormatPr defaultColWidth="8.7109375" defaultRowHeight="15" x14ac:dyDescent="0.25"/>
  <sheetData>
    <row r="1" spans="1:15" x14ac:dyDescent="0.25">
      <c r="A1" s="21" t="s">
        <v>587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x14ac:dyDescent="0.25">
      <c r="A2" s="290"/>
      <c r="B2" s="290"/>
      <c r="C2" s="21" t="s">
        <v>444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x14ac:dyDescent="0.25">
      <c r="A3" s="290"/>
      <c r="B3" s="290"/>
      <c r="C3" s="21" t="s">
        <v>445</v>
      </c>
      <c r="D3" s="21" t="s">
        <v>446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x14ac:dyDescent="0.25">
      <c r="A4" s="290"/>
      <c r="B4" s="290"/>
      <c r="C4" s="21" t="s">
        <v>447</v>
      </c>
      <c r="D4" s="21" t="s">
        <v>448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x14ac:dyDescent="0.25">
      <c r="A5" s="290"/>
      <c r="B5" s="290"/>
      <c r="C5" s="290"/>
      <c r="D5" s="21" t="s">
        <v>449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</row>
    <row r="6" spans="1:15" x14ac:dyDescent="0.25">
      <c r="A6" s="290"/>
      <c r="B6" s="290"/>
      <c r="C6" s="21" t="s">
        <v>8</v>
      </c>
      <c r="D6" s="21" t="s">
        <v>325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x14ac:dyDescent="0.25">
      <c r="A7" s="290"/>
      <c r="B7" s="290"/>
      <c r="C7" s="21" t="s">
        <v>9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9" spans="1:15" x14ac:dyDescent="0.25">
      <c r="A9" s="290"/>
      <c r="B9" s="290"/>
      <c r="C9" s="21" t="s">
        <v>12</v>
      </c>
      <c r="D9" s="290"/>
      <c r="E9" s="290"/>
      <c r="F9" s="290"/>
      <c r="G9" s="290"/>
      <c r="H9" s="290"/>
      <c r="I9" s="21" t="s">
        <v>13</v>
      </c>
      <c r="J9" s="290"/>
      <c r="K9" s="290"/>
      <c r="L9" s="290"/>
      <c r="M9" s="290"/>
      <c r="N9" s="290"/>
      <c r="O9" s="290"/>
    </row>
    <row r="10" spans="1:15" x14ac:dyDescent="0.25">
      <c r="A10" s="290"/>
      <c r="B10" s="290"/>
      <c r="C10" s="21" t="s">
        <v>14</v>
      </c>
      <c r="D10" s="290"/>
      <c r="E10" s="290"/>
      <c r="F10" s="290"/>
      <c r="G10" s="290"/>
      <c r="H10" s="290"/>
      <c r="I10" s="21" t="s">
        <v>15</v>
      </c>
      <c r="J10" s="290"/>
      <c r="K10" s="290"/>
      <c r="L10" s="290"/>
      <c r="M10" s="290"/>
      <c r="N10" s="290"/>
      <c r="O10" s="290"/>
    </row>
    <row r="11" spans="1:15" x14ac:dyDescent="0.25">
      <c r="A11" s="290"/>
      <c r="B11" s="290"/>
      <c r="C11" s="21" t="s">
        <v>16</v>
      </c>
      <c r="D11" s="290"/>
      <c r="E11" s="290"/>
      <c r="F11" s="290"/>
      <c r="G11" s="290"/>
      <c r="H11" s="290"/>
      <c r="I11" s="21" t="s">
        <v>17</v>
      </c>
      <c r="J11" s="290"/>
      <c r="K11" s="290"/>
      <c r="L11" s="290"/>
      <c r="M11" s="290"/>
      <c r="N11" s="290"/>
      <c r="O11" s="290"/>
    </row>
    <row r="12" spans="1:15" x14ac:dyDescent="0.25">
      <c r="A12" s="290"/>
      <c r="B12" s="290"/>
      <c r="C12" s="21" t="s">
        <v>18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</row>
    <row r="13" spans="1:15" x14ac:dyDescent="0.25">
      <c r="A13" s="290"/>
      <c r="B13" s="290"/>
      <c r="C13" s="21" t="s">
        <v>21</v>
      </c>
      <c r="D13" s="290"/>
      <c r="E13" s="290"/>
      <c r="F13" s="21" t="s">
        <v>25</v>
      </c>
      <c r="G13" s="290"/>
      <c r="H13" s="290"/>
      <c r="I13" s="21" t="s">
        <v>22</v>
      </c>
      <c r="J13" s="290"/>
      <c r="K13" s="290"/>
      <c r="L13" s="290"/>
      <c r="M13" s="290"/>
      <c r="N13" s="290"/>
      <c r="O13" s="21" t="s">
        <v>20</v>
      </c>
    </row>
    <row r="14" spans="1:15" x14ac:dyDescent="0.25">
      <c r="A14" s="290"/>
      <c r="B14" s="290"/>
      <c r="C14" s="21" t="s">
        <v>23</v>
      </c>
      <c r="D14" s="290"/>
      <c r="E14" s="290"/>
      <c r="F14" s="290"/>
      <c r="G14" s="290"/>
      <c r="H14" s="290"/>
      <c r="I14" s="21" t="s">
        <v>24</v>
      </c>
      <c r="J14" s="290"/>
      <c r="K14" s="290"/>
      <c r="L14" s="290"/>
      <c r="M14" s="290"/>
      <c r="N14" s="290"/>
      <c r="O14" s="290"/>
    </row>
    <row r="17" spans="2:14" x14ac:dyDescent="0.25">
      <c r="B17" s="290"/>
      <c r="C17" s="21" t="s">
        <v>26</v>
      </c>
      <c r="D17" s="290"/>
      <c r="E17" s="21" t="s">
        <v>20</v>
      </c>
      <c r="F17" s="290"/>
      <c r="G17" s="290"/>
      <c r="H17" s="21" t="s">
        <v>28</v>
      </c>
      <c r="I17" s="290"/>
      <c r="J17" s="290"/>
      <c r="K17" s="290"/>
      <c r="L17" s="290"/>
      <c r="M17" s="290"/>
      <c r="N17" s="290"/>
    </row>
    <row r="19" spans="2:14" x14ac:dyDescent="0.25"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1" t="s">
        <v>201</v>
      </c>
      <c r="M19" s="21" t="s">
        <v>450</v>
      </c>
      <c r="N19" s="21" t="s">
        <v>451</v>
      </c>
    </row>
    <row r="22" spans="2:14" x14ac:dyDescent="0.25">
      <c r="B22" s="290"/>
      <c r="C22" s="21" t="s">
        <v>334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</row>
    <row r="23" spans="2:14" x14ac:dyDescent="0.25">
      <c r="B23" s="21" t="s">
        <v>36</v>
      </c>
      <c r="C23" s="21" t="s">
        <v>338</v>
      </c>
      <c r="D23" s="290"/>
      <c r="E23" s="290"/>
      <c r="F23" s="21" t="s">
        <v>452</v>
      </c>
      <c r="G23" s="290"/>
      <c r="H23" s="290"/>
      <c r="I23" s="290"/>
      <c r="J23" s="290"/>
      <c r="K23" s="290"/>
      <c r="L23" s="21" t="s">
        <v>453</v>
      </c>
      <c r="M23" s="21" t="s">
        <v>454</v>
      </c>
      <c r="N23" s="21" t="s">
        <v>455</v>
      </c>
    </row>
    <row r="24" spans="2:14" x14ac:dyDescent="0.25">
      <c r="B24" s="21" t="s">
        <v>40</v>
      </c>
      <c r="C24" s="21" t="s">
        <v>343</v>
      </c>
      <c r="D24" s="290"/>
      <c r="E24" s="290"/>
      <c r="F24" s="21" t="s">
        <v>456</v>
      </c>
      <c r="G24" s="290"/>
      <c r="H24" s="290"/>
      <c r="I24" s="290"/>
      <c r="J24" s="290"/>
      <c r="K24" s="290"/>
      <c r="L24" s="21" t="s">
        <v>453</v>
      </c>
      <c r="M24" s="21" t="s">
        <v>457</v>
      </c>
      <c r="N24" s="21" t="s">
        <v>458</v>
      </c>
    </row>
    <row r="25" spans="2:14" x14ac:dyDescent="0.25">
      <c r="B25" s="21" t="s">
        <v>41</v>
      </c>
      <c r="C25" s="21" t="s">
        <v>348</v>
      </c>
      <c r="D25" s="290"/>
      <c r="E25" s="290"/>
      <c r="F25" s="21" t="s">
        <v>459</v>
      </c>
      <c r="G25" s="290"/>
      <c r="H25" s="290"/>
      <c r="I25" s="290"/>
      <c r="J25" s="290"/>
      <c r="K25" s="290"/>
      <c r="L25" s="21" t="s">
        <v>453</v>
      </c>
      <c r="M25" s="21" t="s">
        <v>460</v>
      </c>
      <c r="N25" s="21" t="s">
        <v>461</v>
      </c>
    </row>
    <row r="27" spans="2:14" x14ac:dyDescent="0.25">
      <c r="B27" s="21" t="s">
        <v>352</v>
      </c>
      <c r="C27" s="21" t="s">
        <v>354</v>
      </c>
      <c r="D27" s="290"/>
      <c r="E27" s="290"/>
      <c r="F27" s="21" t="s">
        <v>462</v>
      </c>
      <c r="G27" s="290"/>
      <c r="H27" s="290"/>
      <c r="I27" s="290"/>
      <c r="J27" s="290"/>
      <c r="K27" s="290"/>
      <c r="L27" s="21" t="s">
        <v>453</v>
      </c>
      <c r="M27" s="21" t="s">
        <v>463</v>
      </c>
      <c r="N27" s="21" t="s">
        <v>464</v>
      </c>
    </row>
    <row r="28" spans="2:14" x14ac:dyDescent="0.25">
      <c r="B28" s="21" t="s">
        <v>352</v>
      </c>
      <c r="C28" s="21" t="s">
        <v>358</v>
      </c>
      <c r="D28" s="290"/>
      <c r="E28" s="290"/>
      <c r="F28" s="21" t="s">
        <v>462</v>
      </c>
      <c r="G28" s="290"/>
      <c r="H28" s="290"/>
      <c r="I28" s="290"/>
      <c r="J28" s="290"/>
      <c r="K28" s="290"/>
      <c r="L28" s="21" t="s">
        <v>453</v>
      </c>
      <c r="M28" s="21" t="s">
        <v>465</v>
      </c>
      <c r="N28" s="21" t="s">
        <v>466</v>
      </c>
    </row>
    <row r="29" spans="2:14" x14ac:dyDescent="0.25">
      <c r="B29" s="21" t="s">
        <v>362</v>
      </c>
      <c r="C29" s="21" t="s">
        <v>364</v>
      </c>
      <c r="D29" s="290"/>
      <c r="E29" s="290"/>
      <c r="F29" s="21" t="s">
        <v>467</v>
      </c>
      <c r="G29" s="290"/>
      <c r="H29" s="290"/>
      <c r="I29" s="290"/>
      <c r="J29" s="290"/>
      <c r="K29" s="290"/>
      <c r="L29" s="21" t="s">
        <v>453</v>
      </c>
      <c r="M29" s="21" t="s">
        <v>468</v>
      </c>
      <c r="N29" s="21" t="s">
        <v>469</v>
      </c>
    </row>
    <row r="31" spans="2:14" x14ac:dyDescent="0.25">
      <c r="B31" s="290"/>
      <c r="C31" s="21" t="s">
        <v>369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</row>
    <row r="32" spans="2:14" x14ac:dyDescent="0.25">
      <c r="B32" s="21" t="s">
        <v>46</v>
      </c>
      <c r="C32" s="21" t="s">
        <v>372</v>
      </c>
      <c r="D32" s="290"/>
      <c r="E32" s="290"/>
      <c r="F32" s="21" t="s">
        <v>470</v>
      </c>
      <c r="G32" s="290"/>
      <c r="H32" s="290"/>
      <c r="I32" s="290"/>
      <c r="J32" s="290"/>
      <c r="K32" s="290"/>
      <c r="L32" s="21" t="s">
        <v>453</v>
      </c>
      <c r="M32" s="21" t="s">
        <v>471</v>
      </c>
      <c r="N32" s="21" t="s">
        <v>472</v>
      </c>
    </row>
    <row r="33" spans="2:14" x14ac:dyDescent="0.25">
      <c r="B33" s="21" t="s">
        <v>48</v>
      </c>
      <c r="C33" s="21" t="s">
        <v>378</v>
      </c>
      <c r="D33" s="290"/>
      <c r="E33" s="290"/>
      <c r="F33" s="21" t="s">
        <v>473</v>
      </c>
      <c r="G33" s="290"/>
      <c r="H33" s="290"/>
      <c r="I33" s="290"/>
      <c r="J33" s="290"/>
      <c r="K33" s="290"/>
      <c r="L33" s="21" t="s">
        <v>453</v>
      </c>
      <c r="M33" s="21" t="s">
        <v>474</v>
      </c>
      <c r="N33" s="21" t="s">
        <v>475</v>
      </c>
    </row>
    <row r="34" spans="2:14" x14ac:dyDescent="0.25">
      <c r="B34" s="21" t="s">
        <v>49</v>
      </c>
      <c r="C34" s="21" t="s">
        <v>383</v>
      </c>
      <c r="D34" s="290"/>
      <c r="E34" s="290"/>
      <c r="F34" s="21" t="s">
        <v>476</v>
      </c>
      <c r="G34" s="290"/>
      <c r="H34" s="290"/>
      <c r="I34" s="290"/>
      <c r="J34" s="290"/>
      <c r="K34" s="290"/>
      <c r="L34" s="21" t="s">
        <v>453</v>
      </c>
      <c r="M34" s="21" t="s">
        <v>477</v>
      </c>
      <c r="N34" s="21" t="s">
        <v>478</v>
      </c>
    </row>
    <row r="36" spans="2:14" x14ac:dyDescent="0.25">
      <c r="B36" s="21" t="s">
        <v>50</v>
      </c>
      <c r="C36" s="21" t="s">
        <v>388</v>
      </c>
      <c r="D36" s="290"/>
      <c r="E36" s="290"/>
      <c r="F36" s="21" t="s">
        <v>479</v>
      </c>
      <c r="G36" s="290"/>
      <c r="H36" s="290"/>
      <c r="I36" s="290"/>
      <c r="J36" s="290"/>
      <c r="K36" s="290"/>
      <c r="L36" s="21" t="s">
        <v>453</v>
      </c>
      <c r="M36" s="21" t="s">
        <v>480</v>
      </c>
      <c r="N36" s="21" t="s">
        <v>481</v>
      </c>
    </row>
    <row r="37" spans="2:14" x14ac:dyDescent="0.25">
      <c r="B37" s="21" t="s">
        <v>50</v>
      </c>
      <c r="C37" s="21" t="s">
        <v>392</v>
      </c>
      <c r="D37" s="290"/>
      <c r="E37" s="290"/>
      <c r="F37" s="21" t="s">
        <v>479</v>
      </c>
      <c r="G37" s="290"/>
      <c r="H37" s="290"/>
      <c r="I37" s="290"/>
      <c r="J37" s="290"/>
      <c r="K37" s="290"/>
      <c r="L37" s="21" t="s">
        <v>453</v>
      </c>
      <c r="M37" s="21" t="s">
        <v>482</v>
      </c>
      <c r="N37" s="21" t="s">
        <v>483</v>
      </c>
    </row>
    <row r="38" spans="2:14" x14ac:dyDescent="0.25">
      <c r="B38" s="21" t="s">
        <v>51</v>
      </c>
      <c r="C38" s="21" t="s">
        <v>397</v>
      </c>
      <c r="D38" s="290"/>
      <c r="E38" s="290"/>
      <c r="F38" s="21" t="s">
        <v>467</v>
      </c>
      <c r="G38" s="290"/>
      <c r="H38" s="290"/>
      <c r="I38" s="290"/>
      <c r="J38" s="290"/>
      <c r="K38" s="290"/>
      <c r="L38" s="21" t="s">
        <v>453</v>
      </c>
      <c r="M38" s="21" t="s">
        <v>484</v>
      </c>
      <c r="N38" s="21" t="s">
        <v>485</v>
      </c>
    </row>
    <row r="39" spans="2:14" x14ac:dyDescent="0.25">
      <c r="B39" s="21" t="s">
        <v>52</v>
      </c>
      <c r="C39" s="21" t="s">
        <v>402</v>
      </c>
      <c r="D39" s="290"/>
      <c r="E39" s="290"/>
      <c r="F39" s="290"/>
      <c r="G39" s="290"/>
      <c r="H39" s="290"/>
      <c r="I39" s="290"/>
      <c r="J39" s="290"/>
      <c r="K39" s="290"/>
      <c r="L39" s="21" t="s">
        <v>453</v>
      </c>
      <c r="M39" s="21" t="s">
        <v>486</v>
      </c>
      <c r="N39" s="21" t="s">
        <v>487</v>
      </c>
    </row>
    <row r="41" spans="2:14" x14ac:dyDescent="0.25">
      <c r="B41" s="290"/>
      <c r="C41" s="21" t="s">
        <v>406</v>
      </c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</row>
    <row r="42" spans="2:14" x14ac:dyDescent="0.25">
      <c r="B42" s="21" t="s">
        <v>53</v>
      </c>
      <c r="C42" s="21" t="s">
        <v>408</v>
      </c>
      <c r="D42" s="290"/>
      <c r="E42" s="290"/>
      <c r="F42" s="21" t="s">
        <v>488</v>
      </c>
      <c r="G42" s="290"/>
      <c r="H42" s="290"/>
      <c r="I42" s="290"/>
      <c r="J42" s="290"/>
      <c r="K42" s="290"/>
      <c r="L42" s="21" t="s">
        <v>453</v>
      </c>
      <c r="M42" s="21" t="s">
        <v>489</v>
      </c>
      <c r="N42" s="21" t="s">
        <v>490</v>
      </c>
    </row>
    <row r="44" spans="2:14" x14ac:dyDescent="0.25">
      <c r="B44" s="290"/>
      <c r="C44" s="21" t="s">
        <v>412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</row>
    <row r="45" spans="2:14" x14ac:dyDescent="0.25">
      <c r="B45" s="21" t="s">
        <v>55</v>
      </c>
      <c r="C45" s="21" t="s">
        <v>413</v>
      </c>
      <c r="D45" s="290"/>
      <c r="E45" s="290"/>
      <c r="F45" s="21" t="s">
        <v>491</v>
      </c>
      <c r="G45" s="290"/>
      <c r="H45" s="290"/>
      <c r="I45" s="290"/>
      <c r="J45" s="290"/>
      <c r="K45" s="290"/>
      <c r="L45" s="21" t="s">
        <v>453</v>
      </c>
      <c r="M45" s="21" t="s">
        <v>492</v>
      </c>
      <c r="N45" s="21" t="s">
        <v>493</v>
      </c>
    </row>
    <row r="46" spans="2:14" x14ac:dyDescent="0.25">
      <c r="B46" s="21" t="s">
        <v>56</v>
      </c>
      <c r="C46" s="21" t="s">
        <v>415</v>
      </c>
      <c r="D46" s="290"/>
      <c r="E46" s="290"/>
      <c r="F46" s="21" t="s">
        <v>491</v>
      </c>
      <c r="G46" s="290"/>
      <c r="H46" s="290"/>
      <c r="I46" s="290"/>
      <c r="J46" s="290"/>
      <c r="K46" s="290"/>
      <c r="L46" s="21" t="s">
        <v>453</v>
      </c>
      <c r="M46" s="21" t="s">
        <v>494</v>
      </c>
      <c r="N46" s="21" t="s">
        <v>495</v>
      </c>
    </row>
    <row r="47" spans="2:14" x14ac:dyDescent="0.25">
      <c r="B47" s="21" t="s">
        <v>57</v>
      </c>
      <c r="C47" s="21" t="s">
        <v>417</v>
      </c>
      <c r="D47" s="290"/>
      <c r="E47" s="290"/>
      <c r="F47" s="21" t="s">
        <v>491</v>
      </c>
      <c r="G47" s="290"/>
      <c r="H47" s="290"/>
      <c r="I47" s="290"/>
      <c r="J47" s="290"/>
      <c r="K47" s="290"/>
      <c r="L47" s="21" t="s">
        <v>453</v>
      </c>
      <c r="M47" s="21" t="s">
        <v>496</v>
      </c>
      <c r="N47" s="21" t="s">
        <v>497</v>
      </c>
    </row>
    <row r="49" spans="2:15" x14ac:dyDescent="0.25">
      <c r="B49" s="21" t="s">
        <v>58</v>
      </c>
      <c r="C49" s="21" t="s">
        <v>419</v>
      </c>
      <c r="D49" s="290"/>
      <c r="E49" s="290"/>
      <c r="F49" s="21" t="s">
        <v>498</v>
      </c>
      <c r="G49" s="290"/>
      <c r="H49" s="290"/>
      <c r="I49" s="290"/>
      <c r="J49" s="290"/>
      <c r="K49" s="290"/>
      <c r="L49" s="21" t="s">
        <v>453</v>
      </c>
      <c r="M49" s="21" t="s">
        <v>499</v>
      </c>
      <c r="N49" s="21" t="s">
        <v>500</v>
      </c>
      <c r="O49" s="290"/>
    </row>
    <row r="52" spans="2:15" x14ac:dyDescent="0.25">
      <c r="B52" s="290"/>
      <c r="C52" s="290"/>
      <c r="D52" s="290"/>
      <c r="E52" s="290"/>
      <c r="F52" s="290"/>
      <c r="G52" s="290"/>
      <c r="H52" s="290"/>
      <c r="I52" s="290"/>
      <c r="J52" s="290"/>
      <c r="K52" s="21" t="s">
        <v>106</v>
      </c>
      <c r="L52" s="21" t="s">
        <v>158</v>
      </c>
      <c r="M52" s="290"/>
      <c r="N52" s="21" t="s">
        <v>501</v>
      </c>
      <c r="O52" s="21" t="s">
        <v>502</v>
      </c>
    </row>
    <row r="53" spans="2:15" x14ac:dyDescent="0.25">
      <c r="B53" s="290"/>
      <c r="C53" s="21" t="s">
        <v>70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</row>
    <row r="54" spans="2:15" x14ac:dyDescent="0.25">
      <c r="B54" s="290"/>
      <c r="C54" s="21" t="s">
        <v>503</v>
      </c>
      <c r="D54" s="290"/>
      <c r="E54" s="290"/>
      <c r="F54" s="290"/>
      <c r="G54" s="290"/>
      <c r="H54" s="290"/>
      <c r="I54" s="290"/>
      <c r="J54" s="290"/>
      <c r="K54" s="21" t="s">
        <v>504</v>
      </c>
      <c r="L54" s="21" t="s">
        <v>505</v>
      </c>
      <c r="M54" s="21" t="s">
        <v>506</v>
      </c>
      <c r="N54" s="21" t="s">
        <v>507</v>
      </c>
      <c r="O54" s="21" t="s">
        <v>502</v>
      </c>
    </row>
    <row r="56" spans="2:15" x14ac:dyDescent="0.25">
      <c r="B56" s="290"/>
      <c r="C56" s="21" t="s">
        <v>75</v>
      </c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</row>
    <row r="58" spans="2:15" x14ac:dyDescent="0.25">
      <c r="B58" s="290"/>
      <c r="C58" s="21" t="s">
        <v>304</v>
      </c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</row>
    <row r="59" spans="2:15" x14ac:dyDescent="0.25">
      <c r="B59" s="290"/>
      <c r="C59" s="21" t="s">
        <v>77</v>
      </c>
      <c r="D59" s="290"/>
      <c r="E59" s="290"/>
      <c r="F59" s="290"/>
      <c r="G59" s="290"/>
      <c r="H59" s="290"/>
      <c r="I59" s="290"/>
      <c r="J59" s="290"/>
      <c r="K59" s="290"/>
      <c r="L59" s="21" t="s">
        <v>453</v>
      </c>
      <c r="M59" s="21" t="s">
        <v>508</v>
      </c>
      <c r="N59" s="21" t="s">
        <v>509</v>
      </c>
      <c r="O59" s="290"/>
    </row>
    <row r="60" spans="2:15" x14ac:dyDescent="0.25">
      <c r="B60" s="290"/>
      <c r="C60" s="21" t="s">
        <v>78</v>
      </c>
      <c r="D60" s="290"/>
      <c r="E60" s="290"/>
      <c r="F60" s="290"/>
      <c r="G60" s="290"/>
      <c r="H60" s="290"/>
      <c r="I60" s="290"/>
      <c r="J60" s="290"/>
      <c r="K60" s="290"/>
      <c r="L60" s="21" t="s">
        <v>453</v>
      </c>
      <c r="M60" s="21" t="s">
        <v>510</v>
      </c>
      <c r="N60" s="21" t="s">
        <v>511</v>
      </c>
      <c r="O60" s="290"/>
    </row>
    <row r="62" spans="2:15" x14ac:dyDescent="0.25">
      <c r="B62" s="290"/>
      <c r="C62" s="21" t="s">
        <v>86</v>
      </c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</row>
    <row r="63" spans="2:15" x14ac:dyDescent="0.25">
      <c r="B63" s="290"/>
      <c r="C63" s="21" t="s">
        <v>87</v>
      </c>
      <c r="D63" s="290"/>
      <c r="E63" s="290"/>
      <c r="F63" s="21" t="s">
        <v>88</v>
      </c>
      <c r="G63" s="290"/>
      <c r="H63" s="290"/>
      <c r="I63" s="290"/>
      <c r="J63" s="290"/>
      <c r="K63" s="290"/>
      <c r="L63" s="21" t="s">
        <v>453</v>
      </c>
      <c r="M63" s="21" t="s">
        <v>512</v>
      </c>
      <c r="N63" s="21" t="s">
        <v>513</v>
      </c>
      <c r="O63" s="290"/>
    </row>
    <row r="64" spans="2:15" x14ac:dyDescent="0.25">
      <c r="B64" s="290"/>
      <c r="C64" s="21" t="s">
        <v>428</v>
      </c>
      <c r="D64" s="290"/>
      <c r="E64" s="290"/>
      <c r="F64" s="21" t="s">
        <v>514</v>
      </c>
      <c r="G64" s="290"/>
      <c r="H64" s="290"/>
      <c r="I64" s="290"/>
      <c r="J64" s="290"/>
      <c r="K64" s="290"/>
      <c r="L64" s="21" t="s">
        <v>453</v>
      </c>
      <c r="M64" s="21" t="s">
        <v>515</v>
      </c>
      <c r="N64" s="21" t="s">
        <v>516</v>
      </c>
      <c r="O64" s="290"/>
    </row>
    <row r="65" spans="3:15" x14ac:dyDescent="0.25">
      <c r="C65" s="21" t="s">
        <v>517</v>
      </c>
      <c r="D65" s="290"/>
      <c r="E65" s="290"/>
      <c r="F65" s="21" t="s">
        <v>90</v>
      </c>
      <c r="G65" s="290"/>
      <c r="H65" s="290"/>
      <c r="I65" s="290"/>
      <c r="J65" s="290"/>
      <c r="K65" s="290"/>
      <c r="L65" s="21" t="s">
        <v>453</v>
      </c>
      <c r="M65" s="21" t="s">
        <v>518</v>
      </c>
      <c r="N65" s="21" t="s">
        <v>519</v>
      </c>
      <c r="O65" s="290"/>
    </row>
    <row r="67" spans="3:15" x14ac:dyDescent="0.25">
      <c r="C67" s="21" t="s">
        <v>433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</row>
    <row r="68" spans="3:15" x14ac:dyDescent="0.25">
      <c r="C68" s="21" t="s">
        <v>87</v>
      </c>
      <c r="D68" s="290"/>
      <c r="E68" s="290"/>
      <c r="F68" s="21" t="s">
        <v>520</v>
      </c>
      <c r="G68" s="290"/>
      <c r="H68" s="290"/>
      <c r="I68" s="290"/>
      <c r="J68" s="290"/>
      <c r="K68" s="290"/>
      <c r="L68" s="21" t="s">
        <v>453</v>
      </c>
      <c r="M68" s="21" t="s">
        <v>521</v>
      </c>
      <c r="N68" s="21" t="s">
        <v>522</v>
      </c>
      <c r="O68" s="290"/>
    </row>
    <row r="69" spans="3:15" x14ac:dyDescent="0.25">
      <c r="C69" s="21" t="s">
        <v>428</v>
      </c>
      <c r="D69" s="290"/>
      <c r="E69" s="290"/>
      <c r="F69" s="21" t="s">
        <v>514</v>
      </c>
      <c r="G69" s="290"/>
      <c r="H69" s="290"/>
      <c r="I69" s="290"/>
      <c r="J69" s="290"/>
      <c r="K69" s="290"/>
      <c r="L69" s="21" t="s">
        <v>453</v>
      </c>
      <c r="M69" s="21" t="s">
        <v>523</v>
      </c>
      <c r="N69" s="21" t="s">
        <v>524</v>
      </c>
      <c r="O69" s="290"/>
    </row>
    <row r="70" spans="3:15" x14ac:dyDescent="0.25">
      <c r="C70" s="21" t="s">
        <v>517</v>
      </c>
      <c r="D70" s="290"/>
      <c r="E70" s="290"/>
      <c r="F70" s="21" t="s">
        <v>90</v>
      </c>
      <c r="G70" s="290"/>
      <c r="H70" s="290"/>
      <c r="I70" s="290"/>
      <c r="J70" s="290"/>
      <c r="K70" s="290"/>
      <c r="L70" s="21" t="s">
        <v>453</v>
      </c>
      <c r="M70" s="21" t="s">
        <v>525</v>
      </c>
      <c r="N70" s="21" t="s">
        <v>526</v>
      </c>
      <c r="O70" s="290"/>
    </row>
    <row r="72" spans="3:15" x14ac:dyDescent="0.25">
      <c r="C72" s="21" t="s">
        <v>91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</row>
    <row r="73" spans="3:15" x14ac:dyDescent="0.25">
      <c r="C73" s="21" t="s">
        <v>440</v>
      </c>
      <c r="D73" s="290"/>
      <c r="E73" s="290"/>
      <c r="F73" s="21" t="s">
        <v>527</v>
      </c>
      <c r="G73" s="290"/>
      <c r="H73" s="290"/>
      <c r="I73" s="290"/>
      <c r="J73" s="290"/>
      <c r="K73" s="290"/>
      <c r="L73" s="21" t="s">
        <v>453</v>
      </c>
      <c r="M73" s="21" t="s">
        <v>528</v>
      </c>
      <c r="N73" s="21" t="s">
        <v>529</v>
      </c>
      <c r="O73" s="290"/>
    </row>
    <row r="75" spans="3:15" x14ac:dyDescent="0.25">
      <c r="C75" s="290"/>
      <c r="D75" s="290"/>
      <c r="E75" s="290"/>
      <c r="F75" s="290"/>
      <c r="G75" s="290"/>
      <c r="H75" s="290"/>
      <c r="I75" s="290"/>
      <c r="J75" s="290"/>
      <c r="K75" s="21" t="s">
        <v>97</v>
      </c>
      <c r="L75" s="21" t="s">
        <v>158</v>
      </c>
      <c r="M75" s="290"/>
      <c r="N75" s="21" t="s">
        <v>530</v>
      </c>
      <c r="O75" s="21" t="s">
        <v>502</v>
      </c>
    </row>
    <row r="77" spans="3:15" x14ac:dyDescent="0.25"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1" t="s">
        <v>531</v>
      </c>
      <c r="N77" s="21" t="s">
        <v>532</v>
      </c>
      <c r="O77" s="21" t="s">
        <v>502</v>
      </c>
    </row>
    <row r="79" spans="3:15" x14ac:dyDescent="0.25">
      <c r="C79" s="21" t="s">
        <v>533</v>
      </c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</row>
    <row r="80" spans="3:15" x14ac:dyDescent="0.25">
      <c r="C80" s="21" t="s">
        <v>534</v>
      </c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3"/>
  <sheetViews>
    <sheetView workbookViewId="0"/>
  </sheetViews>
  <sheetFormatPr defaultColWidth="8.7109375" defaultRowHeight="15" x14ac:dyDescent="0.25"/>
  <sheetData>
    <row r="1" spans="1:15" x14ac:dyDescent="0.25">
      <c r="A1" s="21" t="s">
        <v>588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x14ac:dyDescent="0.25">
      <c r="A2" s="290"/>
      <c r="B2" s="290"/>
      <c r="C2" s="21" t="s">
        <v>536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x14ac:dyDescent="0.25">
      <c r="A3" s="290"/>
      <c r="B3" s="290"/>
      <c r="C3" s="21" t="s">
        <v>445</v>
      </c>
      <c r="D3" s="21" t="s">
        <v>446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x14ac:dyDescent="0.25">
      <c r="A4" s="290"/>
      <c r="B4" s="290"/>
      <c r="C4" s="21" t="s">
        <v>447</v>
      </c>
      <c r="D4" s="21" t="s">
        <v>448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x14ac:dyDescent="0.25">
      <c r="A5" s="290"/>
      <c r="B5" s="290"/>
      <c r="C5" s="21" t="s">
        <v>102</v>
      </c>
      <c r="D5" s="21" t="s">
        <v>142</v>
      </c>
      <c r="E5" s="21" t="s">
        <v>20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</row>
    <row r="6" spans="1:15" x14ac:dyDescent="0.25">
      <c r="A6" s="290"/>
      <c r="B6" s="290"/>
      <c r="C6" s="290"/>
      <c r="D6" s="21" t="s">
        <v>449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x14ac:dyDescent="0.25">
      <c r="A7" s="290"/>
      <c r="B7" s="290"/>
      <c r="C7" s="21" t="s">
        <v>8</v>
      </c>
      <c r="D7" s="21" t="s">
        <v>325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x14ac:dyDescent="0.25">
      <c r="A8" s="290"/>
      <c r="B8" s="290"/>
      <c r="C8" s="21" t="s">
        <v>9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10" spans="1:15" x14ac:dyDescent="0.25">
      <c r="A10" s="290"/>
      <c r="B10" s="290"/>
      <c r="C10" s="21" t="s">
        <v>12</v>
      </c>
      <c r="D10" s="290"/>
      <c r="E10" s="290"/>
      <c r="F10" s="290"/>
      <c r="G10" s="290"/>
      <c r="H10" s="290"/>
      <c r="I10" s="21" t="s">
        <v>13</v>
      </c>
      <c r="J10" s="290"/>
      <c r="K10" s="290"/>
      <c r="L10" s="290"/>
      <c r="M10" s="290"/>
      <c r="N10" s="290"/>
      <c r="O10" s="290"/>
    </row>
    <row r="11" spans="1:15" x14ac:dyDescent="0.25">
      <c r="A11" s="290"/>
      <c r="B11" s="290"/>
      <c r="C11" s="21" t="s">
        <v>14</v>
      </c>
      <c r="D11" s="290"/>
      <c r="E11" s="290"/>
      <c r="F11" s="290"/>
      <c r="G11" s="290"/>
      <c r="H11" s="290"/>
      <c r="I11" s="21" t="s">
        <v>15</v>
      </c>
      <c r="J11" s="290"/>
      <c r="K11" s="290"/>
      <c r="L11" s="290"/>
      <c r="M11" s="290"/>
      <c r="N11" s="290"/>
      <c r="O11" s="290"/>
    </row>
    <row r="12" spans="1:15" x14ac:dyDescent="0.25">
      <c r="A12" s="290"/>
      <c r="B12" s="290"/>
      <c r="C12" s="21" t="s">
        <v>16</v>
      </c>
      <c r="D12" s="290"/>
      <c r="E12" s="290"/>
      <c r="F12" s="290"/>
      <c r="G12" s="290"/>
      <c r="H12" s="290"/>
      <c r="I12" s="21" t="s">
        <v>17</v>
      </c>
      <c r="J12" s="290"/>
      <c r="K12" s="290"/>
      <c r="L12" s="290"/>
      <c r="M12" s="290"/>
      <c r="N12" s="290"/>
      <c r="O12" s="290"/>
    </row>
    <row r="13" spans="1:15" x14ac:dyDescent="0.25">
      <c r="A13" s="290"/>
      <c r="B13" s="290"/>
      <c r="C13" s="21" t="s">
        <v>18</v>
      </c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5" x14ac:dyDescent="0.25">
      <c r="A14" s="290"/>
      <c r="B14" s="290"/>
      <c r="C14" s="21" t="s">
        <v>21</v>
      </c>
      <c r="D14" s="290"/>
      <c r="E14" s="290"/>
      <c r="F14" s="21" t="s">
        <v>25</v>
      </c>
      <c r="G14" s="290"/>
      <c r="H14" s="290"/>
      <c r="I14" s="21" t="s">
        <v>22</v>
      </c>
      <c r="J14" s="290"/>
      <c r="K14" s="290"/>
      <c r="L14" s="290"/>
      <c r="M14" s="290"/>
      <c r="N14" s="290"/>
      <c r="O14" s="21" t="s">
        <v>20</v>
      </c>
    </row>
    <row r="15" spans="1:15" x14ac:dyDescent="0.25">
      <c r="A15" s="290"/>
      <c r="B15" s="290"/>
      <c r="C15" s="21" t="s">
        <v>23</v>
      </c>
      <c r="D15" s="290"/>
      <c r="E15" s="290"/>
      <c r="F15" s="290"/>
      <c r="G15" s="290"/>
      <c r="H15" s="290"/>
      <c r="I15" s="21" t="s">
        <v>24</v>
      </c>
      <c r="J15" s="290"/>
      <c r="K15" s="290"/>
      <c r="L15" s="290"/>
      <c r="M15" s="290"/>
      <c r="N15" s="290"/>
      <c r="O15" s="290"/>
    </row>
    <row r="18" spans="2:14" x14ac:dyDescent="0.25">
      <c r="B18" s="290"/>
      <c r="C18" s="21" t="s">
        <v>26</v>
      </c>
      <c r="D18" s="290"/>
      <c r="E18" s="21" t="s">
        <v>20</v>
      </c>
      <c r="F18" s="290"/>
      <c r="G18" s="290"/>
      <c r="H18" s="21" t="s">
        <v>28</v>
      </c>
      <c r="I18" s="290"/>
      <c r="J18" s="290"/>
      <c r="K18" s="290"/>
      <c r="L18" s="290"/>
      <c r="M18" s="290"/>
      <c r="N18" s="290"/>
    </row>
    <row r="20" spans="2:14" x14ac:dyDescent="0.25">
      <c r="B20" s="290"/>
      <c r="C20" s="290"/>
      <c r="D20" s="290"/>
      <c r="E20" s="290"/>
      <c r="F20" s="290"/>
      <c r="G20" s="290"/>
      <c r="H20" s="290"/>
      <c r="I20" s="290"/>
      <c r="J20" s="290"/>
      <c r="K20" s="21" t="s">
        <v>201</v>
      </c>
      <c r="L20" s="21" t="s">
        <v>450</v>
      </c>
      <c r="M20" s="21" t="s">
        <v>537</v>
      </c>
      <c r="N20" s="21" t="s">
        <v>538</v>
      </c>
    </row>
    <row r="23" spans="2:14" x14ac:dyDescent="0.25">
      <c r="B23" s="21" t="s">
        <v>333</v>
      </c>
      <c r="C23" s="21" t="s">
        <v>334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</row>
    <row r="24" spans="2:14" x14ac:dyDescent="0.25">
      <c r="B24" s="21" t="s">
        <v>337</v>
      </c>
      <c r="C24" s="21" t="s">
        <v>338</v>
      </c>
      <c r="D24" s="290"/>
      <c r="E24" s="290"/>
      <c r="F24" s="21" t="s">
        <v>452</v>
      </c>
      <c r="G24" s="290"/>
      <c r="H24" s="290"/>
      <c r="I24" s="290"/>
      <c r="J24" s="290"/>
      <c r="K24" s="21" t="s">
        <v>453</v>
      </c>
      <c r="L24" s="21" t="s">
        <v>539</v>
      </c>
      <c r="M24" s="21" t="s">
        <v>540</v>
      </c>
      <c r="N24" s="21" t="s">
        <v>541</v>
      </c>
    </row>
    <row r="25" spans="2:14" x14ac:dyDescent="0.25">
      <c r="B25" s="21" t="s">
        <v>342</v>
      </c>
      <c r="C25" s="21" t="s">
        <v>343</v>
      </c>
      <c r="D25" s="290"/>
      <c r="E25" s="290"/>
      <c r="F25" s="21" t="s">
        <v>456</v>
      </c>
      <c r="G25" s="290"/>
      <c r="H25" s="290"/>
      <c r="I25" s="290"/>
      <c r="J25" s="290"/>
      <c r="K25" s="21" t="s">
        <v>453</v>
      </c>
      <c r="L25" s="21" t="s">
        <v>542</v>
      </c>
      <c r="M25" s="21" t="s">
        <v>543</v>
      </c>
      <c r="N25" s="21" t="s">
        <v>544</v>
      </c>
    </row>
    <row r="26" spans="2:14" x14ac:dyDescent="0.25">
      <c r="B26" s="21" t="s">
        <v>347</v>
      </c>
      <c r="C26" s="21" t="s">
        <v>348</v>
      </c>
      <c r="D26" s="290"/>
      <c r="E26" s="290"/>
      <c r="F26" s="21" t="s">
        <v>459</v>
      </c>
      <c r="G26" s="290"/>
      <c r="H26" s="290"/>
      <c r="I26" s="290"/>
      <c r="J26" s="290"/>
      <c r="K26" s="21" t="s">
        <v>453</v>
      </c>
      <c r="L26" s="21" t="s">
        <v>545</v>
      </c>
      <c r="M26" s="21" t="s">
        <v>546</v>
      </c>
      <c r="N26" s="21" t="s">
        <v>547</v>
      </c>
    </row>
    <row r="28" spans="2:14" x14ac:dyDescent="0.25">
      <c r="B28" s="21" t="s">
        <v>353</v>
      </c>
      <c r="C28" s="21" t="s">
        <v>354</v>
      </c>
      <c r="D28" s="290"/>
      <c r="E28" s="290"/>
      <c r="F28" s="21" t="s">
        <v>462</v>
      </c>
      <c r="G28" s="290"/>
      <c r="H28" s="290"/>
      <c r="I28" s="290"/>
      <c r="J28" s="290"/>
      <c r="K28" s="21" t="s">
        <v>453</v>
      </c>
      <c r="L28" s="21" t="s">
        <v>548</v>
      </c>
      <c r="M28" s="290"/>
      <c r="N28" s="21" t="s">
        <v>549</v>
      </c>
    </row>
    <row r="29" spans="2:14" x14ac:dyDescent="0.25">
      <c r="B29" s="21" t="s">
        <v>353</v>
      </c>
      <c r="C29" s="21" t="s">
        <v>358</v>
      </c>
      <c r="D29" s="290"/>
      <c r="E29" s="290"/>
      <c r="F29" s="21" t="s">
        <v>462</v>
      </c>
      <c r="G29" s="290"/>
      <c r="H29" s="290"/>
      <c r="I29" s="290"/>
      <c r="J29" s="290"/>
      <c r="K29" s="21" t="s">
        <v>453</v>
      </c>
      <c r="L29" s="21" t="s">
        <v>550</v>
      </c>
      <c r="M29" s="290"/>
      <c r="N29" s="21" t="s">
        <v>551</v>
      </c>
    </row>
    <row r="30" spans="2:14" x14ac:dyDescent="0.25">
      <c r="B30" s="21" t="s">
        <v>363</v>
      </c>
      <c r="C30" s="21" t="s">
        <v>364</v>
      </c>
      <c r="D30" s="290"/>
      <c r="E30" s="290"/>
      <c r="F30" s="21" t="s">
        <v>467</v>
      </c>
      <c r="G30" s="290"/>
      <c r="H30" s="290"/>
      <c r="I30" s="290"/>
      <c r="J30" s="290"/>
      <c r="K30" s="21" t="s">
        <v>453</v>
      </c>
      <c r="L30" s="21" t="s">
        <v>552</v>
      </c>
      <c r="M30" s="290"/>
      <c r="N30" s="21" t="s">
        <v>553</v>
      </c>
    </row>
    <row r="32" spans="2:14" x14ac:dyDescent="0.25">
      <c r="B32" s="21" t="s">
        <v>368</v>
      </c>
      <c r="C32" s="21" t="s">
        <v>369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</row>
    <row r="33" spans="2:15" x14ac:dyDescent="0.25">
      <c r="B33" s="21" t="s">
        <v>371</v>
      </c>
      <c r="C33" s="21" t="s">
        <v>372</v>
      </c>
      <c r="D33" s="290"/>
      <c r="E33" s="290"/>
      <c r="F33" s="21" t="s">
        <v>470</v>
      </c>
      <c r="G33" s="290"/>
      <c r="H33" s="290"/>
      <c r="I33" s="290"/>
      <c r="J33" s="290"/>
      <c r="K33" s="21" t="s">
        <v>453</v>
      </c>
      <c r="L33" s="21" t="s">
        <v>554</v>
      </c>
      <c r="M33" s="21" t="s">
        <v>555</v>
      </c>
      <c r="N33" s="21" t="s">
        <v>556</v>
      </c>
      <c r="O33" s="290"/>
    </row>
    <row r="34" spans="2:15" x14ac:dyDescent="0.25">
      <c r="B34" s="21" t="s">
        <v>377</v>
      </c>
      <c r="C34" s="21" t="s">
        <v>378</v>
      </c>
      <c r="D34" s="290"/>
      <c r="E34" s="290"/>
      <c r="F34" s="21" t="s">
        <v>473</v>
      </c>
      <c r="G34" s="290"/>
      <c r="H34" s="290"/>
      <c r="I34" s="290"/>
      <c r="J34" s="290"/>
      <c r="K34" s="21" t="s">
        <v>453</v>
      </c>
      <c r="L34" s="21" t="s">
        <v>557</v>
      </c>
      <c r="M34" s="21" t="s">
        <v>558</v>
      </c>
      <c r="N34" s="21" t="s">
        <v>559</v>
      </c>
      <c r="O34" s="290"/>
    </row>
    <row r="35" spans="2:15" x14ac:dyDescent="0.25">
      <c r="B35" s="21" t="s">
        <v>382</v>
      </c>
      <c r="C35" s="21" t="s">
        <v>383</v>
      </c>
      <c r="D35" s="290"/>
      <c r="E35" s="290"/>
      <c r="F35" s="21" t="s">
        <v>476</v>
      </c>
      <c r="G35" s="290"/>
      <c r="H35" s="290"/>
      <c r="I35" s="290"/>
      <c r="J35" s="290"/>
      <c r="K35" s="21" t="s">
        <v>453</v>
      </c>
      <c r="L35" s="21" t="s">
        <v>560</v>
      </c>
      <c r="M35" s="21" t="s">
        <v>561</v>
      </c>
      <c r="N35" s="21" t="s">
        <v>562</v>
      </c>
      <c r="O35" s="290"/>
    </row>
    <row r="37" spans="2:15" x14ac:dyDescent="0.25">
      <c r="B37" s="21" t="s">
        <v>387</v>
      </c>
      <c r="C37" s="21" t="s">
        <v>388</v>
      </c>
      <c r="D37" s="290"/>
      <c r="E37" s="290"/>
      <c r="F37" s="21" t="s">
        <v>479</v>
      </c>
      <c r="G37" s="290"/>
      <c r="H37" s="290"/>
      <c r="I37" s="290"/>
      <c r="J37" s="290"/>
      <c r="K37" s="21" t="s">
        <v>453</v>
      </c>
      <c r="L37" s="21" t="s">
        <v>563</v>
      </c>
      <c r="M37" s="290"/>
      <c r="N37" s="21" t="s">
        <v>564</v>
      </c>
      <c r="O37" s="290"/>
    </row>
    <row r="38" spans="2:15" x14ac:dyDescent="0.25">
      <c r="B38" s="21" t="s">
        <v>387</v>
      </c>
      <c r="C38" s="21" t="s">
        <v>392</v>
      </c>
      <c r="D38" s="290"/>
      <c r="E38" s="290"/>
      <c r="F38" s="21" t="s">
        <v>479</v>
      </c>
      <c r="G38" s="290"/>
      <c r="H38" s="290"/>
      <c r="I38" s="290"/>
      <c r="J38" s="290"/>
      <c r="K38" s="21" t="s">
        <v>453</v>
      </c>
      <c r="L38" s="21" t="s">
        <v>565</v>
      </c>
      <c r="M38" s="290"/>
      <c r="N38" s="21" t="s">
        <v>566</v>
      </c>
      <c r="O38" s="290"/>
    </row>
    <row r="39" spans="2:15" x14ac:dyDescent="0.25">
      <c r="B39" s="21" t="s">
        <v>396</v>
      </c>
      <c r="C39" s="21" t="s">
        <v>397</v>
      </c>
      <c r="D39" s="290"/>
      <c r="E39" s="290"/>
      <c r="F39" s="21" t="s">
        <v>467</v>
      </c>
      <c r="G39" s="290"/>
      <c r="H39" s="290"/>
      <c r="I39" s="290"/>
      <c r="J39" s="290"/>
      <c r="K39" s="21" t="s">
        <v>453</v>
      </c>
      <c r="L39" s="21" t="s">
        <v>567</v>
      </c>
      <c r="M39" s="290"/>
      <c r="N39" s="21" t="s">
        <v>568</v>
      </c>
      <c r="O39" s="290"/>
    </row>
    <row r="40" spans="2:15" x14ac:dyDescent="0.25">
      <c r="B40" s="21" t="s">
        <v>401</v>
      </c>
      <c r="C40" s="21" t="s">
        <v>402</v>
      </c>
      <c r="D40" s="290"/>
      <c r="E40" s="290"/>
      <c r="F40" s="290"/>
      <c r="G40" s="290"/>
      <c r="H40" s="290"/>
      <c r="I40" s="290"/>
      <c r="J40" s="290"/>
      <c r="K40" s="21" t="s">
        <v>453</v>
      </c>
      <c r="L40" s="21" t="s">
        <v>569</v>
      </c>
      <c r="M40" s="290"/>
      <c r="N40" s="21" t="s">
        <v>570</v>
      </c>
      <c r="O40" s="290"/>
    </row>
    <row r="42" spans="2:15" x14ac:dyDescent="0.25">
      <c r="B42" s="290"/>
      <c r="C42" s="21" t="s">
        <v>406</v>
      </c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</row>
    <row r="43" spans="2:15" x14ac:dyDescent="0.25">
      <c r="B43" s="21" t="s">
        <v>407</v>
      </c>
      <c r="C43" s="21" t="s">
        <v>408</v>
      </c>
      <c r="D43" s="290"/>
      <c r="E43" s="290"/>
      <c r="F43" s="21" t="s">
        <v>488</v>
      </c>
      <c r="G43" s="290"/>
      <c r="H43" s="290"/>
      <c r="I43" s="290"/>
      <c r="J43" s="290"/>
      <c r="K43" s="21" t="s">
        <v>453</v>
      </c>
      <c r="L43" s="21" t="s">
        <v>571</v>
      </c>
      <c r="M43" s="290"/>
      <c r="N43" s="21" t="s">
        <v>572</v>
      </c>
      <c r="O43" s="290"/>
    </row>
    <row r="46" spans="2:15" x14ac:dyDescent="0.25">
      <c r="B46" s="290"/>
      <c r="C46" s="290"/>
      <c r="D46" s="290"/>
      <c r="E46" s="290"/>
      <c r="F46" s="290"/>
      <c r="G46" s="290"/>
      <c r="H46" s="290"/>
      <c r="I46" s="290"/>
      <c r="J46" s="290"/>
      <c r="K46" s="21" t="s">
        <v>106</v>
      </c>
      <c r="L46" s="290"/>
      <c r="M46" s="21" t="s">
        <v>573</v>
      </c>
      <c r="N46" s="21" t="s">
        <v>574</v>
      </c>
      <c r="O46" s="21" t="s">
        <v>502</v>
      </c>
    </row>
    <row r="48" spans="2:15" x14ac:dyDescent="0.25">
      <c r="B48" s="290"/>
      <c r="C48" s="21" t="s">
        <v>75</v>
      </c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</row>
    <row r="50" spans="3:14" x14ac:dyDescent="0.25">
      <c r="C50" s="21" t="s">
        <v>304</v>
      </c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</row>
    <row r="51" spans="3:14" x14ac:dyDescent="0.25">
      <c r="C51" s="21" t="s">
        <v>77</v>
      </c>
      <c r="D51" s="290"/>
      <c r="E51" s="290"/>
      <c r="F51" s="290"/>
      <c r="G51" s="290"/>
      <c r="H51" s="290"/>
      <c r="I51" s="290"/>
      <c r="J51" s="290"/>
      <c r="K51" s="290"/>
      <c r="L51" s="21" t="s">
        <v>453</v>
      </c>
      <c r="M51" s="21" t="s">
        <v>508</v>
      </c>
      <c r="N51" s="21" t="s">
        <v>575</v>
      </c>
    </row>
    <row r="52" spans="3:14" x14ac:dyDescent="0.25">
      <c r="C52" s="21" t="s">
        <v>78</v>
      </c>
      <c r="D52" s="290"/>
      <c r="E52" s="290"/>
      <c r="F52" s="290"/>
      <c r="G52" s="290"/>
      <c r="H52" s="290"/>
      <c r="I52" s="290"/>
      <c r="J52" s="290"/>
      <c r="K52" s="290"/>
      <c r="L52" s="21" t="s">
        <v>453</v>
      </c>
      <c r="M52" s="21" t="s">
        <v>510</v>
      </c>
      <c r="N52" s="21" t="s">
        <v>576</v>
      </c>
    </row>
    <row r="54" spans="3:14" x14ac:dyDescent="0.25">
      <c r="C54" s="21" t="s">
        <v>86</v>
      </c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</row>
    <row r="55" spans="3:14" x14ac:dyDescent="0.25">
      <c r="C55" s="21" t="s">
        <v>87</v>
      </c>
      <c r="D55" s="290"/>
      <c r="E55" s="290"/>
      <c r="F55" s="21" t="s">
        <v>88</v>
      </c>
      <c r="G55" s="290"/>
      <c r="H55" s="290"/>
      <c r="I55" s="290"/>
      <c r="J55" s="290"/>
      <c r="K55" s="290"/>
      <c r="L55" s="21" t="s">
        <v>453</v>
      </c>
      <c r="M55" s="21" t="s">
        <v>512</v>
      </c>
      <c r="N55" s="21" t="s">
        <v>577</v>
      </c>
    </row>
    <row r="56" spans="3:14" x14ac:dyDescent="0.25">
      <c r="C56" s="21" t="s">
        <v>428</v>
      </c>
      <c r="D56" s="290"/>
      <c r="E56" s="290"/>
      <c r="F56" s="21" t="s">
        <v>514</v>
      </c>
      <c r="G56" s="290"/>
      <c r="H56" s="290"/>
      <c r="I56" s="290"/>
      <c r="J56" s="290"/>
      <c r="K56" s="290"/>
      <c r="L56" s="21" t="s">
        <v>453</v>
      </c>
      <c r="M56" s="21" t="s">
        <v>515</v>
      </c>
      <c r="N56" s="21" t="s">
        <v>578</v>
      </c>
    </row>
    <row r="57" spans="3:14" x14ac:dyDescent="0.25">
      <c r="C57" s="21" t="s">
        <v>517</v>
      </c>
      <c r="D57" s="290"/>
      <c r="E57" s="290"/>
      <c r="F57" s="21" t="s">
        <v>90</v>
      </c>
      <c r="G57" s="290"/>
      <c r="H57" s="290"/>
      <c r="I57" s="290"/>
      <c r="J57" s="290"/>
      <c r="K57" s="290"/>
      <c r="L57" s="21" t="s">
        <v>453</v>
      </c>
      <c r="M57" s="21" t="s">
        <v>518</v>
      </c>
      <c r="N57" s="21" t="s">
        <v>579</v>
      </c>
    </row>
    <row r="59" spans="3:14" x14ac:dyDescent="0.25">
      <c r="C59" s="21" t="s">
        <v>433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</row>
    <row r="60" spans="3:14" x14ac:dyDescent="0.25">
      <c r="C60" s="21" t="s">
        <v>87</v>
      </c>
      <c r="D60" s="290"/>
      <c r="E60" s="290"/>
      <c r="F60" s="21" t="s">
        <v>520</v>
      </c>
      <c r="G60" s="290"/>
      <c r="H60" s="290"/>
      <c r="I60" s="290"/>
      <c r="J60" s="290"/>
      <c r="K60" s="290"/>
      <c r="L60" s="21" t="s">
        <v>453</v>
      </c>
      <c r="M60" s="21" t="s">
        <v>521</v>
      </c>
      <c r="N60" s="21" t="s">
        <v>511</v>
      </c>
    </row>
    <row r="61" spans="3:14" x14ac:dyDescent="0.25">
      <c r="C61" s="21" t="s">
        <v>428</v>
      </c>
      <c r="D61" s="290"/>
      <c r="E61" s="290"/>
      <c r="F61" s="21" t="s">
        <v>514</v>
      </c>
      <c r="G61" s="290"/>
      <c r="H61" s="290"/>
      <c r="I61" s="290"/>
      <c r="J61" s="290"/>
      <c r="K61" s="290"/>
      <c r="L61" s="21" t="s">
        <v>453</v>
      </c>
      <c r="M61" s="21" t="s">
        <v>523</v>
      </c>
      <c r="N61" s="21" t="s">
        <v>580</v>
      </c>
    </row>
    <row r="62" spans="3:14" x14ac:dyDescent="0.25">
      <c r="C62" s="21" t="s">
        <v>517</v>
      </c>
      <c r="D62" s="290"/>
      <c r="E62" s="290"/>
      <c r="F62" s="21" t="s">
        <v>90</v>
      </c>
      <c r="G62" s="290"/>
      <c r="H62" s="290"/>
      <c r="I62" s="290"/>
      <c r="J62" s="290"/>
      <c r="K62" s="290"/>
      <c r="L62" s="21" t="s">
        <v>453</v>
      </c>
      <c r="M62" s="21" t="s">
        <v>525</v>
      </c>
      <c r="N62" s="21" t="s">
        <v>581</v>
      </c>
    </row>
    <row r="64" spans="3:14" x14ac:dyDescent="0.25">
      <c r="C64" s="21" t="s">
        <v>91</v>
      </c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</row>
    <row r="65" spans="3:15" x14ac:dyDescent="0.25">
      <c r="C65" s="21" t="s">
        <v>440</v>
      </c>
      <c r="D65" s="290"/>
      <c r="E65" s="290"/>
      <c r="F65" s="21" t="s">
        <v>527</v>
      </c>
      <c r="G65" s="290"/>
      <c r="H65" s="290"/>
      <c r="I65" s="290"/>
      <c r="J65" s="290"/>
      <c r="K65" s="290"/>
      <c r="L65" s="21" t="s">
        <v>453</v>
      </c>
      <c r="M65" s="21" t="s">
        <v>528</v>
      </c>
      <c r="N65" s="21" t="s">
        <v>519</v>
      </c>
      <c r="O65" s="290"/>
    </row>
    <row r="67" spans="3:15" x14ac:dyDescent="0.25">
      <c r="C67" s="290"/>
      <c r="D67" s="290"/>
      <c r="E67" s="290"/>
      <c r="F67" s="290"/>
      <c r="G67" s="290"/>
      <c r="H67" s="290"/>
      <c r="I67" s="290"/>
      <c r="J67" s="290"/>
      <c r="K67" s="21" t="s">
        <v>97</v>
      </c>
      <c r="L67" s="21" t="s">
        <v>158</v>
      </c>
      <c r="M67" s="290"/>
      <c r="N67" s="21" t="s">
        <v>582</v>
      </c>
      <c r="O67" s="21" t="s">
        <v>502</v>
      </c>
    </row>
    <row r="70" spans="3:15" x14ac:dyDescent="0.25"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1" t="s">
        <v>108</v>
      </c>
      <c r="N70" s="21" t="s">
        <v>583</v>
      </c>
      <c r="O70" s="290"/>
    </row>
    <row r="71" spans="3:15" x14ac:dyDescent="0.25"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1" t="s">
        <v>584</v>
      </c>
      <c r="N71" s="21" t="s">
        <v>585</v>
      </c>
      <c r="O71" s="21" t="s">
        <v>502</v>
      </c>
    </row>
    <row r="72" spans="3:15" x14ac:dyDescent="0.25">
      <c r="C72" s="21" t="s">
        <v>533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</row>
    <row r="73" spans="3:15" x14ac:dyDescent="0.25">
      <c r="C73" s="21" t="s">
        <v>534</v>
      </c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68399-DC82-4AB3-AFB4-79B59A41BE37}">
  <sheetPr>
    <pageSetUpPr fitToPage="1"/>
  </sheetPr>
  <dimension ref="A1:T153"/>
  <sheetViews>
    <sheetView showGridLines="0" tabSelected="1" topLeftCell="B2" zoomScaleNormal="100" workbookViewId="0">
      <selection activeCell="K44" sqref="K44"/>
    </sheetView>
  </sheetViews>
  <sheetFormatPr defaultColWidth="9.28515625" defaultRowHeight="15" customHeight="1" x14ac:dyDescent="0.2"/>
  <cols>
    <col min="1" max="1" width="2.42578125" style="2" hidden="1" customWidth="1"/>
    <col min="2" max="2" width="3.42578125" style="2" customWidth="1"/>
    <col min="3" max="3" width="48.28515625" style="4" customWidth="1"/>
    <col min="4" max="4" width="19.28515625" style="4" customWidth="1"/>
    <col min="5" max="5" width="6" style="4" bestFit="1" customWidth="1"/>
    <col min="6" max="6" width="4.28515625" style="4" customWidth="1"/>
    <col min="7" max="7" width="10.85546875" style="4" bestFit="1" customWidth="1"/>
    <col min="8" max="8" width="6" style="4" bestFit="1" customWidth="1"/>
    <col min="9" max="9" width="3.28515625" style="4" customWidth="1"/>
    <col min="10" max="10" width="21.85546875" style="4" customWidth="1"/>
    <col min="11" max="11" width="14.7109375" style="4" customWidth="1"/>
    <col min="12" max="12" width="10.7109375" style="4" customWidth="1"/>
    <col min="13" max="13" width="15.28515625" style="4" customWidth="1"/>
    <col min="14" max="14" width="15.28515625" style="4" bestFit="1" customWidth="1"/>
    <col min="15" max="16" width="10.7109375" style="4" customWidth="1"/>
    <col min="17" max="17" width="4.5703125" style="4" customWidth="1"/>
    <col min="18" max="18" width="4.85546875" style="4" customWidth="1"/>
    <col min="19" max="19" width="18.7109375" style="4" customWidth="1"/>
    <col min="20" max="16384" width="9.28515625" style="4"/>
  </cols>
  <sheetData>
    <row r="1" spans="1:20" ht="15" hidden="1" customHeight="1" x14ac:dyDescent="0.25">
      <c r="A1" s="1" t="s">
        <v>0</v>
      </c>
      <c r="C1" s="3"/>
    </row>
    <row r="2" spans="1:20" ht="37.5" customHeight="1" x14ac:dyDescent="0.2">
      <c r="A2" s="1"/>
      <c r="C2" s="337" t="s">
        <v>1</v>
      </c>
      <c r="D2" s="337"/>
    </row>
    <row r="3" spans="1:20" ht="15.75" x14ac:dyDescent="0.25">
      <c r="A3" s="1"/>
      <c r="C3" s="80" t="s">
        <v>2</v>
      </c>
      <c r="D3" s="127" t="s">
        <v>143</v>
      </c>
      <c r="E3" s="316" t="s">
        <v>20</v>
      </c>
      <c r="F3" s="317"/>
      <c r="G3" s="317"/>
      <c r="H3" s="304" t="str">
        <f>IF(S9=FALSE," Please verify Region and Currency selected","")</f>
        <v/>
      </c>
      <c r="I3" s="304"/>
      <c r="J3" s="304"/>
      <c r="K3" s="304"/>
      <c r="L3" s="304"/>
    </row>
    <row r="4" spans="1:20" ht="15.75" x14ac:dyDescent="0.2">
      <c r="A4" s="1"/>
      <c r="C4" s="80" t="s">
        <v>5</v>
      </c>
      <c r="D4" s="128" t="s">
        <v>162</v>
      </c>
      <c r="E4" s="316" t="s">
        <v>20</v>
      </c>
      <c r="F4" s="317"/>
      <c r="G4" s="317"/>
      <c r="H4" s="304"/>
      <c r="I4" s="304"/>
      <c r="J4" s="304"/>
      <c r="K4" s="304"/>
      <c r="L4" s="304"/>
    </row>
    <row r="5" spans="1:20" x14ac:dyDescent="0.25">
      <c r="A5" s="1"/>
      <c r="C5" s="292"/>
      <c r="D5" s="6" t="str">
        <f>IF($D$4="USD","''",$D$4)</f>
        <v>GBP</v>
      </c>
      <c r="E5" s="342" t="s">
        <v>7</v>
      </c>
      <c r="F5" s="342"/>
      <c r="G5" s="342"/>
      <c r="H5" s="326" t="str">
        <f>_xlfn.XLOOKUP(D3,Setup!C3:C7,Setup!D3:D7,FALSE)</f>
        <v>EUR, GBP, CHF, DKK</v>
      </c>
      <c r="I5" s="326"/>
      <c r="J5" s="326"/>
    </row>
    <row r="6" spans="1:20" ht="24.4" customHeight="1" x14ac:dyDescent="0.2">
      <c r="A6" s="1"/>
      <c r="C6" s="293" t="s">
        <v>102</v>
      </c>
      <c r="D6" s="59" t="s">
        <v>103</v>
      </c>
      <c r="E6" s="317" t="s">
        <v>20</v>
      </c>
      <c r="F6" s="317"/>
      <c r="G6" s="317"/>
      <c r="H6" s="45"/>
      <c r="I6" s="45"/>
      <c r="J6" s="45"/>
    </row>
    <row r="7" spans="1:20" ht="7.5" customHeight="1" x14ac:dyDescent="0.25">
      <c r="A7" s="1"/>
      <c r="C7" s="292"/>
      <c r="D7" s="6" t="str">
        <f>IF($D$4="USD","''",$D$4)</f>
        <v>GBP</v>
      </c>
    </row>
    <row r="8" spans="1:20" ht="15" customHeight="1" x14ac:dyDescent="0.2">
      <c r="A8" s="1"/>
      <c r="C8" s="289" t="s">
        <v>8</v>
      </c>
      <c r="D8" s="60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</row>
    <row r="9" spans="1:20" ht="15" customHeight="1" x14ac:dyDescent="0.2">
      <c r="A9" s="1"/>
      <c r="C9" s="289" t="s">
        <v>9</v>
      </c>
      <c r="D9" s="289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343" t="s">
        <v>10</v>
      </c>
      <c r="R9" s="343"/>
      <c r="S9" s="295">
        <f>_xlfn.XLOOKUP(S10,Prices!E1:O1,Prices!E3:O3,FALSE)</f>
        <v>45292</v>
      </c>
    </row>
    <row r="10" spans="1:20" ht="14.45" customHeight="1" x14ac:dyDescent="0.2"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344" t="s">
        <v>11</v>
      </c>
      <c r="R10" s="344"/>
      <c r="S10" s="255" t="str">
        <f>_xlfn.CONCAT(D3,"-",D4)</f>
        <v>EMEA-GBP</v>
      </c>
    </row>
    <row r="11" spans="1:20" ht="15" customHeight="1" x14ac:dyDescent="0.25">
      <c r="C11" s="341" t="s">
        <v>12</v>
      </c>
      <c r="D11" s="341"/>
      <c r="E11" s="341"/>
      <c r="F11" s="341"/>
      <c r="G11" s="341"/>
      <c r="H11" s="341"/>
      <c r="I11" s="341"/>
      <c r="J11" s="341"/>
      <c r="K11" s="341"/>
      <c r="L11" s="341"/>
      <c r="M11" s="291"/>
      <c r="N11" s="345" t="s">
        <v>13</v>
      </c>
      <c r="O11" s="346"/>
      <c r="P11" s="346"/>
      <c r="Q11" s="346"/>
      <c r="R11" s="346"/>
      <c r="S11" s="347"/>
    </row>
    <row r="12" spans="1:20" ht="15" customHeight="1" x14ac:dyDescent="0.2">
      <c r="C12" s="285" t="s">
        <v>14</v>
      </c>
      <c r="D12" s="327"/>
      <c r="E12" s="327"/>
      <c r="F12" s="327"/>
      <c r="G12" s="327"/>
      <c r="H12" s="327"/>
      <c r="I12" s="327"/>
      <c r="J12" s="327"/>
      <c r="K12" s="327"/>
      <c r="L12" s="327"/>
      <c r="M12" s="44"/>
      <c r="N12" s="285" t="s">
        <v>15</v>
      </c>
      <c r="O12" s="334"/>
      <c r="P12" s="335"/>
      <c r="Q12" s="335"/>
      <c r="R12" s="335"/>
      <c r="S12" s="336"/>
      <c r="T12" s="279"/>
    </row>
    <row r="13" spans="1:20" ht="15" customHeight="1" x14ac:dyDescent="0.2">
      <c r="C13" s="285" t="s">
        <v>16</v>
      </c>
      <c r="D13" s="327"/>
      <c r="E13" s="327"/>
      <c r="F13" s="327"/>
      <c r="G13" s="327"/>
      <c r="H13" s="327"/>
      <c r="I13" s="327"/>
      <c r="J13" s="327"/>
      <c r="K13" s="327"/>
      <c r="L13" s="327"/>
      <c r="M13" s="44"/>
      <c r="N13" s="285" t="s">
        <v>17</v>
      </c>
      <c r="O13" s="374"/>
      <c r="P13" s="375"/>
      <c r="Q13" s="374"/>
      <c r="R13" s="376"/>
      <c r="S13" s="375"/>
      <c r="T13" s="279"/>
    </row>
    <row r="14" spans="1:20" ht="15" customHeight="1" x14ac:dyDescent="0.2">
      <c r="C14" s="285" t="s">
        <v>18</v>
      </c>
      <c r="D14" s="327"/>
      <c r="E14" s="327"/>
      <c r="F14" s="327"/>
      <c r="G14" s="327"/>
      <c r="H14" s="327"/>
      <c r="I14" s="327"/>
      <c r="J14" s="327"/>
      <c r="K14" s="327"/>
      <c r="L14" s="327"/>
      <c r="M14" s="44"/>
      <c r="N14" s="353" t="s">
        <v>19</v>
      </c>
      <c r="O14" s="355"/>
      <c r="P14" s="353"/>
      <c r="Q14" s="355"/>
      <c r="R14" s="61" t="s">
        <v>20</v>
      </c>
      <c r="S14" s="62"/>
      <c r="T14" s="279"/>
    </row>
    <row r="15" spans="1:20" ht="15" customHeight="1" x14ac:dyDescent="0.25">
      <c r="C15" s="285" t="s">
        <v>21</v>
      </c>
      <c r="D15" s="353"/>
      <c r="E15" s="354"/>
      <c r="F15" s="354"/>
      <c r="G15" s="354"/>
      <c r="H15" s="354"/>
      <c r="I15" s="354"/>
      <c r="J15" s="354"/>
      <c r="K15" s="354"/>
      <c r="L15" s="355"/>
      <c r="M15" s="44"/>
      <c r="N15" s="287" t="s">
        <v>22</v>
      </c>
      <c r="O15" s="374"/>
      <c r="P15" s="376"/>
      <c r="Q15" s="375"/>
      <c r="R15" s="61" t="s">
        <v>20</v>
      </c>
      <c r="S15" s="294"/>
      <c r="T15" s="45"/>
    </row>
    <row r="16" spans="1:20" ht="15" customHeight="1" x14ac:dyDescent="0.25">
      <c r="C16" s="285" t="s">
        <v>23</v>
      </c>
      <c r="D16" s="323"/>
      <c r="E16" s="324"/>
      <c r="F16" s="324"/>
      <c r="G16" s="324"/>
      <c r="H16" s="324"/>
      <c r="I16" s="324"/>
      <c r="J16" s="324"/>
      <c r="K16" s="324"/>
      <c r="L16" s="325"/>
      <c r="M16" s="44"/>
      <c r="N16" s="372" t="s">
        <v>104</v>
      </c>
      <c r="O16" s="373"/>
      <c r="P16" s="353"/>
      <c r="Q16" s="355"/>
      <c r="R16" s="63" t="s">
        <v>20</v>
      </c>
      <c r="S16" s="64"/>
      <c r="T16" s="279"/>
    </row>
    <row r="17" spans="1:20" ht="15" customHeight="1" x14ac:dyDescent="0.2">
      <c r="C17" s="285" t="s">
        <v>25</v>
      </c>
      <c r="D17" s="334"/>
      <c r="E17" s="335"/>
      <c r="F17" s="335"/>
      <c r="G17" s="335"/>
      <c r="H17" s="335"/>
      <c r="I17" s="335"/>
      <c r="J17" s="335"/>
      <c r="K17" s="335"/>
      <c r="L17" s="336"/>
      <c r="M17" s="44"/>
      <c r="N17" s="365" t="s">
        <v>24</v>
      </c>
      <c r="O17" s="366"/>
      <c r="P17" s="366"/>
      <c r="Q17" s="366"/>
      <c r="R17" s="366"/>
      <c r="S17" s="367"/>
      <c r="T17" s="279"/>
    </row>
    <row r="18" spans="1:20" ht="15" customHeight="1" x14ac:dyDescent="0.2"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44"/>
      <c r="N18" s="331"/>
      <c r="O18" s="332"/>
      <c r="P18" s="332"/>
      <c r="Q18" s="332"/>
      <c r="R18" s="332"/>
      <c r="S18" s="333"/>
      <c r="T18" s="279"/>
    </row>
    <row r="19" spans="1:20" ht="15" customHeight="1" x14ac:dyDescent="0.25">
      <c r="C19" s="77" t="s">
        <v>26</v>
      </c>
      <c r="D19" s="369"/>
      <c r="E19" s="370"/>
      <c r="F19" s="370"/>
      <c r="G19" s="371"/>
      <c r="H19" s="368" t="s">
        <v>20</v>
      </c>
      <c r="I19" s="368"/>
      <c r="J19" s="368"/>
      <c r="K19" s="284"/>
      <c r="L19" s="46"/>
      <c r="M19" s="300" t="s">
        <v>28</v>
      </c>
      <c r="N19" s="301"/>
      <c r="O19" s="301"/>
      <c r="P19" s="301"/>
      <c r="T19" s="279"/>
    </row>
    <row r="20" spans="1:20" ht="15" customHeight="1" x14ac:dyDescent="0.2">
      <c r="A20" s="1"/>
    </row>
    <row r="21" spans="1:20" ht="15" customHeight="1" x14ac:dyDescent="0.2">
      <c r="A21" s="1"/>
    </row>
    <row r="22" spans="1:20" ht="15" customHeight="1" x14ac:dyDescent="0.25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20" ht="15" customHeight="1" x14ac:dyDescent="0.2">
      <c r="D23" s="291"/>
      <c r="E23" s="291"/>
      <c r="F23" s="291"/>
      <c r="G23" s="291"/>
      <c r="H23" s="291"/>
      <c r="I23" s="291"/>
      <c r="J23" s="291"/>
      <c r="K23" s="340" t="str">
        <f>CONCATENATE("Subscription License / ",D6)</f>
        <v>Subscription License / YEAR</v>
      </c>
      <c r="L23" s="340"/>
      <c r="M23" s="340"/>
    </row>
    <row r="24" spans="1:20" s="8" customFormat="1" ht="31.5" x14ac:dyDescent="0.2">
      <c r="A24" s="2"/>
      <c r="B24" s="7"/>
      <c r="C24" s="24" t="s">
        <v>30</v>
      </c>
      <c r="D24" s="299" t="s">
        <v>31</v>
      </c>
      <c r="E24" s="296"/>
      <c r="F24" s="296"/>
      <c r="G24" s="296"/>
      <c r="H24" s="296"/>
      <c r="I24" s="296"/>
      <c r="J24" s="296"/>
      <c r="K24" s="23" t="s">
        <v>105</v>
      </c>
      <c r="L24" s="23" t="s">
        <v>33</v>
      </c>
      <c r="M24" s="23" t="s">
        <v>34</v>
      </c>
    </row>
    <row r="25" spans="1:20" s="8" customFormat="1" ht="12.75" x14ac:dyDescent="0.2">
      <c r="A25" s="7"/>
      <c r="B25" s="7"/>
    </row>
    <row r="26" spans="1:20" ht="15" customHeight="1" x14ac:dyDescent="0.25">
      <c r="B26" s="9"/>
      <c r="C26" s="37" t="s">
        <v>35</v>
      </c>
      <c r="D26" s="290"/>
      <c r="E26" s="290"/>
      <c r="F26" s="290"/>
      <c r="G26" s="290"/>
      <c r="H26" s="290"/>
      <c r="I26" s="290"/>
      <c r="J26" s="290"/>
      <c r="K26" s="290"/>
      <c r="L26" s="10"/>
    </row>
    <row r="27" spans="1:20" s="14" customFormat="1" ht="15" customHeight="1" x14ac:dyDescent="0.25">
      <c r="A27" s="11"/>
      <c r="B27" s="12" t="s">
        <v>36</v>
      </c>
      <c r="C27" s="286" t="s">
        <v>37</v>
      </c>
      <c r="D27" s="307" t="s">
        <v>38</v>
      </c>
      <c r="E27" s="307"/>
      <c r="F27" s="307"/>
      <c r="G27" s="307"/>
      <c r="H27" s="307"/>
      <c r="I27" s="307"/>
      <c r="J27" s="307"/>
      <c r="K27" s="85">
        <f>IF($D$6="MONTH",_xlfn.XLOOKUP($S$10,Prices!$E$1:$O$1,Prices!E52:O52,FALSE),_xlfn.XLOOKUP($S$10,Prices!$E$1:$O$1,Prices!E95:O95,FALSE))</f>
        <v>1842</v>
      </c>
      <c r="L27" s="49">
        <v>0</v>
      </c>
      <c r="M27" s="116">
        <f>L27*K27</f>
        <v>0</v>
      </c>
    </row>
    <row r="28" spans="1:20" s="14" customFormat="1" ht="15" customHeight="1" x14ac:dyDescent="0.25">
      <c r="A28" s="11"/>
      <c r="B28" s="12" t="s">
        <v>40</v>
      </c>
      <c r="C28" s="286"/>
      <c r="D28" s="338"/>
      <c r="E28" s="338"/>
      <c r="F28" s="338"/>
      <c r="G28" s="338"/>
      <c r="H28" s="338"/>
      <c r="I28" s="338"/>
      <c r="J28" s="338"/>
      <c r="K28" s="81"/>
      <c r="L28" s="13"/>
      <c r="M28" s="65"/>
    </row>
    <row r="29" spans="1:20" s="14" customFormat="1" ht="15" customHeight="1" x14ac:dyDescent="0.25">
      <c r="A29" s="11"/>
      <c r="B29" s="12" t="s">
        <v>41</v>
      </c>
      <c r="C29" s="37" t="s">
        <v>42</v>
      </c>
      <c r="D29" s="338"/>
      <c r="E29" s="338"/>
      <c r="F29" s="338"/>
      <c r="G29" s="338"/>
      <c r="H29" s="338"/>
      <c r="I29" s="338"/>
      <c r="J29" s="338"/>
      <c r="K29" s="81"/>
      <c r="L29" s="13"/>
      <c r="M29" s="65"/>
    </row>
    <row r="30" spans="1:20" ht="15" customHeight="1" x14ac:dyDescent="0.25">
      <c r="B30" s="12"/>
      <c r="C30" s="286" t="s">
        <v>43</v>
      </c>
      <c r="D30" s="307" t="s">
        <v>44</v>
      </c>
      <c r="E30" s="307"/>
      <c r="F30" s="307"/>
      <c r="G30" s="307"/>
      <c r="H30" s="307"/>
      <c r="I30" s="307"/>
      <c r="J30" s="307"/>
      <c r="K30" s="81">
        <f>IF($D$6="MONTH",_xlfn.XLOOKUP($S$10,Prices!$E$1:$O$1,Prices!E55:O55,FALSE),_xlfn.XLOOKUP($S$10,Prices!$E$1:$O$1,Prices!E98:O98,FALSE))</f>
        <v>4916</v>
      </c>
      <c r="L30" s="49">
        <v>0</v>
      </c>
      <c r="M30" s="116">
        <f>L30*K30</f>
        <v>0</v>
      </c>
      <c r="N30" s="14"/>
      <c r="O30" s="14"/>
      <c r="P30" s="14"/>
      <c r="Q30" s="14"/>
      <c r="R30" s="14"/>
    </row>
    <row r="31" spans="1:20" ht="15" customHeight="1" x14ac:dyDescent="0.25">
      <c r="B31" s="12"/>
      <c r="C31" s="290"/>
      <c r="D31" s="364"/>
      <c r="E31" s="364"/>
      <c r="F31" s="364"/>
      <c r="G31" s="364"/>
      <c r="H31" s="364"/>
      <c r="I31" s="364"/>
      <c r="J31" s="364"/>
      <c r="K31" s="81"/>
      <c r="L31" s="13"/>
      <c r="M31" s="65"/>
      <c r="N31" s="14"/>
      <c r="O31" s="14"/>
      <c r="P31" s="14"/>
      <c r="Q31" s="14"/>
      <c r="R31" s="14"/>
    </row>
    <row r="32" spans="1:20" ht="15" customHeight="1" x14ac:dyDescent="0.25">
      <c r="B32" s="12"/>
      <c r="C32" s="37" t="s">
        <v>45</v>
      </c>
      <c r="D32" s="364"/>
      <c r="E32" s="364"/>
      <c r="F32" s="364"/>
      <c r="G32" s="364"/>
      <c r="H32" s="364"/>
      <c r="I32" s="364"/>
      <c r="J32" s="364"/>
      <c r="K32" s="81"/>
      <c r="L32" s="13"/>
      <c r="M32" s="65"/>
    </row>
    <row r="33" spans="2:13" ht="15" customHeight="1" x14ac:dyDescent="0.25">
      <c r="B33" s="12" t="s">
        <v>46</v>
      </c>
      <c r="C33" s="286">
        <v>1</v>
      </c>
      <c r="D33" s="307" t="s">
        <v>47</v>
      </c>
      <c r="E33" s="307"/>
      <c r="F33" s="307"/>
      <c r="G33" s="307"/>
      <c r="H33" s="307"/>
      <c r="I33" s="307"/>
      <c r="J33" s="307"/>
      <c r="K33" s="81">
        <f>IF($D$6="MONTH",_xlfn.XLOOKUP($S$10,Prices!$E$1:$O$1,Prices!E58:O58,FALSE),_xlfn.XLOOKUP($S$10,Prices!$E$1:$O$1,Prices!E101:O101,FALSE))</f>
        <v>100</v>
      </c>
      <c r="L33" s="49"/>
      <c r="M33" s="116">
        <f t="shared" ref="M33:M41" si="0">L33*K33</f>
        <v>0</v>
      </c>
    </row>
    <row r="34" spans="2:13" ht="15" customHeight="1" x14ac:dyDescent="0.25">
      <c r="B34" s="12" t="s">
        <v>48</v>
      </c>
      <c r="C34" s="286">
        <v>5</v>
      </c>
      <c r="D34" s="307" t="s">
        <v>47</v>
      </c>
      <c r="E34" s="307"/>
      <c r="F34" s="307"/>
      <c r="G34" s="307"/>
      <c r="H34" s="307"/>
      <c r="I34" s="307"/>
      <c r="J34" s="307"/>
      <c r="K34" s="81">
        <f>IF($D$6="MONTH",_xlfn.XLOOKUP($S$10,Prices!$E$1:$O$1,Prices!E59:O59,FALSE),_xlfn.XLOOKUP($S$10,Prices!$E$1:$O$1,Prices!E102:O102,FALSE))</f>
        <v>405</v>
      </c>
      <c r="L34" s="49"/>
      <c r="M34" s="116">
        <f t="shared" si="0"/>
        <v>0</v>
      </c>
    </row>
    <row r="35" spans="2:13" ht="15" customHeight="1" x14ac:dyDescent="0.25">
      <c r="B35" s="12" t="s">
        <v>49</v>
      </c>
      <c r="C35" s="286">
        <v>10</v>
      </c>
      <c r="D35" s="307" t="s">
        <v>47</v>
      </c>
      <c r="E35" s="307"/>
      <c r="F35" s="307"/>
      <c r="G35" s="307"/>
      <c r="H35" s="307"/>
      <c r="I35" s="307"/>
      <c r="J35" s="307"/>
      <c r="K35" s="81">
        <f>IF($D$6="MONTH",_xlfn.XLOOKUP($S$10,Prices!$E$1:$O$1,Prices!E60:O60,FALSE),_xlfn.XLOOKUP($S$10,Prices!$E$1:$O$1,Prices!E103:O103,FALSE))</f>
        <v>810</v>
      </c>
      <c r="L35" s="49"/>
      <c r="M35" s="116">
        <f t="shared" si="0"/>
        <v>0</v>
      </c>
    </row>
    <row r="36" spans="2:13" ht="15" customHeight="1" x14ac:dyDescent="0.25">
      <c r="B36" s="12"/>
      <c r="C36" s="286">
        <v>15</v>
      </c>
      <c r="D36" s="307" t="s">
        <v>47</v>
      </c>
      <c r="E36" s="307"/>
      <c r="F36" s="307"/>
      <c r="G36" s="307"/>
      <c r="H36" s="307"/>
      <c r="I36" s="307"/>
      <c r="J36" s="307"/>
      <c r="K36" s="81">
        <f>IF($D$6="MONTH",_xlfn.XLOOKUP($S$10,Prices!$E$1:$O$1,Prices!E61:O61,FALSE),_xlfn.XLOOKUP($S$10,Prices!$E$1:$O$1,Prices!E104:O104,FALSE))</f>
        <v>1110</v>
      </c>
      <c r="L36" s="49"/>
      <c r="M36" s="116">
        <f t="shared" si="0"/>
        <v>0</v>
      </c>
    </row>
    <row r="37" spans="2:13" ht="15" customHeight="1" x14ac:dyDescent="0.25">
      <c r="B37" s="12" t="s">
        <v>50</v>
      </c>
      <c r="C37" s="286">
        <v>25</v>
      </c>
      <c r="D37" s="307" t="s">
        <v>47</v>
      </c>
      <c r="E37" s="307"/>
      <c r="F37" s="307"/>
      <c r="G37" s="307"/>
      <c r="H37" s="307"/>
      <c r="I37" s="307"/>
      <c r="J37" s="307"/>
      <c r="K37" s="81">
        <f>IF($D$6="MONTH",_xlfn.XLOOKUP($S$10,Prices!$E$1:$O$1,Prices!E62:O62,FALSE),_xlfn.XLOOKUP($S$10,Prices!$E$1:$O$1,Prices!E105:O105,FALSE))</f>
        <v>1700</v>
      </c>
      <c r="L37" s="49"/>
      <c r="M37" s="116">
        <f t="shared" si="0"/>
        <v>0</v>
      </c>
    </row>
    <row r="38" spans="2:13" ht="15" customHeight="1" x14ac:dyDescent="0.25">
      <c r="B38" s="12" t="s">
        <v>50</v>
      </c>
      <c r="C38" s="286">
        <v>50</v>
      </c>
      <c r="D38" s="307" t="s">
        <v>47</v>
      </c>
      <c r="E38" s="307"/>
      <c r="F38" s="307"/>
      <c r="G38" s="307"/>
      <c r="H38" s="307"/>
      <c r="I38" s="307"/>
      <c r="J38" s="307"/>
      <c r="K38" s="81">
        <f>IF($D$6="MONTH",_xlfn.XLOOKUP($S$10,Prices!$E$1:$O$1,Prices!E63:O63,FALSE),_xlfn.XLOOKUP($S$10,Prices!$E$1:$O$1,Prices!E106:O106,FALSE))</f>
        <v>3250</v>
      </c>
      <c r="L38" s="49"/>
      <c r="M38" s="116">
        <f t="shared" si="0"/>
        <v>0</v>
      </c>
    </row>
    <row r="39" spans="2:13" ht="15" customHeight="1" x14ac:dyDescent="0.25">
      <c r="B39" s="15" t="s">
        <v>51</v>
      </c>
      <c r="C39" s="286">
        <v>100</v>
      </c>
      <c r="D39" s="307" t="s">
        <v>47</v>
      </c>
      <c r="E39" s="307"/>
      <c r="F39" s="307"/>
      <c r="G39" s="307"/>
      <c r="H39" s="307"/>
      <c r="I39" s="307"/>
      <c r="J39" s="307"/>
      <c r="K39" s="81">
        <f>IF($D$6="MONTH",_xlfn.XLOOKUP($S$10,Prices!$E$1:$O$1,Prices!E64:O64,FALSE),_xlfn.XLOOKUP($S$10,Prices!$E$1:$O$1,Prices!E107:O107,FALSE))</f>
        <v>5900</v>
      </c>
      <c r="L39" s="49"/>
      <c r="M39" s="116">
        <f t="shared" si="0"/>
        <v>0</v>
      </c>
    </row>
    <row r="40" spans="2:13" ht="15" customHeight="1" x14ac:dyDescent="0.25">
      <c r="B40" s="12" t="s">
        <v>52</v>
      </c>
      <c r="C40" s="286">
        <v>250</v>
      </c>
      <c r="D40" s="307" t="s">
        <v>47</v>
      </c>
      <c r="E40" s="307"/>
      <c r="F40" s="307"/>
      <c r="G40" s="307"/>
      <c r="H40" s="307"/>
      <c r="I40" s="307"/>
      <c r="J40" s="307"/>
      <c r="K40" s="81">
        <f>IF($D$6="MONTH",_xlfn.XLOOKUP($S$10,Prices!$E$1:$O$1,Prices!E65:O65,FALSE),_xlfn.XLOOKUP($S$10,Prices!$E$1:$O$1,Prices!E108:O108,FALSE))</f>
        <v>13500</v>
      </c>
      <c r="L40" s="49"/>
      <c r="M40" s="116">
        <f t="shared" si="0"/>
        <v>0</v>
      </c>
    </row>
    <row r="41" spans="2:13" ht="15" customHeight="1" x14ac:dyDescent="0.25">
      <c r="B41" s="12"/>
      <c r="C41" s="286">
        <v>500</v>
      </c>
      <c r="D41" s="307" t="s">
        <v>47</v>
      </c>
      <c r="E41" s="307"/>
      <c r="F41" s="307"/>
      <c r="G41" s="307"/>
      <c r="H41" s="307"/>
      <c r="I41" s="307"/>
      <c r="J41" s="307"/>
      <c r="K41" s="81">
        <f>IF($D$6="MONTH",_xlfn.XLOOKUP($S$10,Prices!$E$1:$O$1,Prices!E66:O66,FALSE),_xlfn.XLOOKUP($S$10,Prices!$E$1:$O$1,Prices!E109:O109,FALSE))</f>
        <v>24500</v>
      </c>
      <c r="L41" s="49"/>
      <c r="M41" s="116">
        <f t="shared" si="0"/>
        <v>0</v>
      </c>
    </row>
    <row r="42" spans="2:13" ht="15" customHeight="1" x14ac:dyDescent="0.25">
      <c r="B42" s="12"/>
      <c r="C42" s="286"/>
      <c r="D42" s="364"/>
      <c r="E42" s="364"/>
      <c r="F42" s="364"/>
      <c r="G42" s="364"/>
      <c r="H42" s="364"/>
      <c r="I42" s="364"/>
      <c r="J42" s="364"/>
      <c r="K42" s="81"/>
      <c r="L42" s="290"/>
      <c r="M42" s="65"/>
    </row>
    <row r="43" spans="2:13" ht="15" customHeight="1" x14ac:dyDescent="0.25">
      <c r="B43" s="12" t="s">
        <v>53</v>
      </c>
      <c r="C43" s="37" t="s">
        <v>54</v>
      </c>
      <c r="D43" s="364"/>
      <c r="E43" s="364"/>
      <c r="F43" s="364"/>
      <c r="G43" s="364"/>
      <c r="H43" s="364"/>
      <c r="I43" s="364"/>
      <c r="J43" s="364"/>
      <c r="K43" s="81"/>
      <c r="L43" s="290"/>
      <c r="M43" s="65"/>
    </row>
    <row r="44" spans="2:13" ht="15" customHeight="1" x14ac:dyDescent="0.25">
      <c r="B44" s="12"/>
      <c r="C44" s="286">
        <v>1</v>
      </c>
      <c r="D44" s="307" t="s">
        <v>47</v>
      </c>
      <c r="E44" s="307"/>
      <c r="F44" s="307"/>
      <c r="G44" s="307"/>
      <c r="H44" s="307"/>
      <c r="I44" s="307"/>
      <c r="J44" s="307"/>
      <c r="K44" s="81">
        <f>IF($D$6="MONTH",_xlfn.XLOOKUP($S$10,Prices!$E$1:$O$1,Prices!E69:O69,FALSE),_xlfn.XLOOKUP($S$10,Prices!$E$1:$O$1,Prices!E112:O112,FALSE))</f>
        <v>556</v>
      </c>
      <c r="L44" s="49"/>
      <c r="M44" s="116">
        <f>L44*K44</f>
        <v>0</v>
      </c>
    </row>
    <row r="45" spans="2:13" ht="15" customHeight="1" x14ac:dyDescent="0.25">
      <c r="B45" s="9"/>
      <c r="C45" s="286">
        <v>2</v>
      </c>
      <c r="D45" s="307" t="s">
        <v>47</v>
      </c>
      <c r="E45" s="307"/>
      <c r="F45" s="307"/>
      <c r="G45" s="307"/>
      <c r="H45" s="307"/>
      <c r="I45" s="307"/>
      <c r="J45" s="307"/>
      <c r="K45" s="81">
        <f>IF($D$6="MONTH",_xlfn.XLOOKUP($S$10,Prices!$E$1:$O$1,Prices!E70:O70,FALSE),_xlfn.XLOOKUP($S$10,Prices!$E$1:$O$1,Prices!E113:O113,FALSE))</f>
        <v>930</v>
      </c>
      <c r="L45" s="49"/>
      <c r="M45" s="116">
        <f>L45*K45</f>
        <v>0</v>
      </c>
    </row>
    <row r="46" spans="2:13" ht="15" customHeight="1" x14ac:dyDescent="0.25">
      <c r="B46" s="15" t="s">
        <v>55</v>
      </c>
      <c r="C46" s="286">
        <v>3</v>
      </c>
      <c r="D46" s="307" t="s">
        <v>47</v>
      </c>
      <c r="E46" s="307"/>
      <c r="F46" s="307"/>
      <c r="G46" s="307"/>
      <c r="H46" s="307"/>
      <c r="I46" s="307"/>
      <c r="J46" s="307"/>
      <c r="K46" s="81">
        <f>IF($D$6="MONTH",_xlfn.XLOOKUP($S$10,Prices!$E$1:$O$1,Prices!E71:O71,FALSE),_xlfn.XLOOKUP($S$10,Prices!$E$1:$O$1,Prices!E114:O114,FALSE))</f>
        <v>1314</v>
      </c>
      <c r="L46" s="49"/>
      <c r="M46" s="116">
        <f>L46*K46</f>
        <v>0</v>
      </c>
    </row>
    <row r="47" spans="2:13" ht="15" customHeight="1" x14ac:dyDescent="0.25">
      <c r="B47" s="15" t="s">
        <v>56</v>
      </c>
      <c r="C47" s="286">
        <v>5</v>
      </c>
      <c r="D47" s="307" t="s">
        <v>47</v>
      </c>
      <c r="E47" s="307"/>
      <c r="F47" s="307"/>
      <c r="G47" s="307"/>
      <c r="H47" s="307"/>
      <c r="I47" s="307"/>
      <c r="J47" s="307"/>
      <c r="K47" s="81">
        <f>IF($D$6="MONTH",_xlfn.XLOOKUP($S$10,Prices!$E$1:$O$1,Prices!E72:O72,FALSE),_xlfn.XLOOKUP($S$10,Prices!$E$1:$O$1,Prices!E115:O115,FALSE))</f>
        <v>1985</v>
      </c>
      <c r="L47" s="49"/>
      <c r="M47" s="116">
        <f>L47*K47</f>
        <v>0</v>
      </c>
    </row>
    <row r="48" spans="2:13" ht="15" customHeight="1" x14ac:dyDescent="0.25">
      <c r="B48" s="15" t="s">
        <v>57</v>
      </c>
      <c r="C48" s="286">
        <v>10</v>
      </c>
      <c r="D48" s="307" t="s">
        <v>47</v>
      </c>
      <c r="E48" s="307"/>
      <c r="F48" s="307"/>
      <c r="G48" s="307"/>
      <c r="H48" s="307"/>
      <c r="I48" s="307"/>
      <c r="J48" s="307"/>
      <c r="K48" s="81">
        <f>IF($D$6="MONTH",_xlfn.XLOOKUP($S$10,Prices!$E$1:$O$1,Prices!E73:O73,FALSE),_xlfn.XLOOKUP($S$10,Prices!$E$1:$O$1,Prices!E116:O116,FALSE))</f>
        <v>3580</v>
      </c>
      <c r="L48" s="49"/>
      <c r="M48" s="116">
        <f t="shared" ref="M48:M52" si="1">L48*K48</f>
        <v>0</v>
      </c>
    </row>
    <row r="49" spans="2:19" ht="15" customHeight="1" x14ac:dyDescent="0.25">
      <c r="B49" s="9"/>
      <c r="C49" s="286">
        <v>20</v>
      </c>
      <c r="D49" s="307" t="s">
        <v>47</v>
      </c>
      <c r="E49" s="307"/>
      <c r="F49" s="307"/>
      <c r="G49" s="307"/>
      <c r="H49" s="307"/>
      <c r="I49" s="307"/>
      <c r="J49" s="307"/>
      <c r="K49" s="81">
        <f>IF($D$6="MONTH",_xlfn.XLOOKUP($S$10,Prices!$E$1:$O$1,Prices!E74:O74,FALSE),_xlfn.XLOOKUP($S$10,Prices!$E$1:$O$1,Prices!E117:O117,FALSE))</f>
        <v>6580</v>
      </c>
      <c r="L49" s="49"/>
      <c r="M49" s="116">
        <f t="shared" si="1"/>
        <v>0</v>
      </c>
    </row>
    <row r="50" spans="2:19" ht="15" customHeight="1" x14ac:dyDescent="0.25">
      <c r="B50" s="15" t="s">
        <v>58</v>
      </c>
      <c r="C50" s="286">
        <v>30</v>
      </c>
      <c r="D50" s="307" t="s">
        <v>47</v>
      </c>
      <c r="E50" s="307"/>
      <c r="F50" s="307"/>
      <c r="G50" s="307"/>
      <c r="H50" s="307"/>
      <c r="I50" s="307"/>
      <c r="J50" s="307"/>
      <c r="K50" s="81">
        <f>IF($D$6="MONTH",_xlfn.XLOOKUP($S$10,Prices!$E$1:$O$1,Prices!E75:O75,FALSE),_xlfn.XLOOKUP($S$10,Prices!$E$1:$O$1,Prices!E118:O118,FALSE))</f>
        <v>9030</v>
      </c>
      <c r="L50" s="49"/>
      <c r="M50" s="116">
        <f t="shared" si="1"/>
        <v>0</v>
      </c>
    </row>
    <row r="51" spans="2:19" ht="15" customHeight="1" x14ac:dyDescent="0.25">
      <c r="B51" s="9"/>
      <c r="C51" s="286">
        <v>40</v>
      </c>
      <c r="D51" s="307" t="s">
        <v>47</v>
      </c>
      <c r="E51" s="307"/>
      <c r="F51" s="307"/>
      <c r="G51" s="307"/>
      <c r="H51" s="307"/>
      <c r="I51" s="307"/>
      <c r="J51" s="307"/>
      <c r="K51" s="81">
        <f>IF($D$6="MONTH",_xlfn.XLOOKUP($S$10,Prices!$E$1:$O$1,Prices!E76:O76,FALSE),_xlfn.XLOOKUP($S$10,Prices!$E$1:$O$1,Prices!E119:O119,FALSE))</f>
        <v>10960</v>
      </c>
      <c r="L51" s="49"/>
      <c r="M51" s="116">
        <f t="shared" si="1"/>
        <v>0</v>
      </c>
    </row>
    <row r="52" spans="2:19" ht="15" customHeight="1" x14ac:dyDescent="0.25">
      <c r="B52" s="9"/>
      <c r="C52" s="286">
        <v>50</v>
      </c>
      <c r="D52" s="307" t="s">
        <v>47</v>
      </c>
      <c r="E52" s="307"/>
      <c r="F52" s="307"/>
      <c r="G52" s="307"/>
      <c r="H52" s="307"/>
      <c r="I52" s="307"/>
      <c r="J52" s="307"/>
      <c r="K52" s="81">
        <f>IF($D$6="MONTH",_xlfn.XLOOKUP($S$10,Prices!$E$1:$O$1,Prices!E77:O77,FALSE),_xlfn.XLOOKUP($S$10,Prices!$E$1:$O$1,Prices!E120:O120,FALSE))</f>
        <v>12300</v>
      </c>
      <c r="L52" s="49"/>
      <c r="M52" s="116">
        <f t="shared" si="1"/>
        <v>0</v>
      </c>
    </row>
    <row r="53" spans="2:19" ht="15" customHeight="1" x14ac:dyDescent="0.25">
      <c r="B53" s="16"/>
      <c r="C53" s="286"/>
      <c r="D53" s="364"/>
      <c r="E53" s="364"/>
      <c r="F53" s="364"/>
      <c r="G53" s="364"/>
      <c r="H53" s="364"/>
      <c r="I53" s="364"/>
      <c r="J53" s="364"/>
      <c r="K53" s="81"/>
      <c r="L53" s="290"/>
      <c r="M53" s="65"/>
    </row>
    <row r="54" spans="2:19" ht="15" customHeight="1" x14ac:dyDescent="0.25">
      <c r="B54" s="16"/>
      <c r="C54" s="37" t="s">
        <v>59</v>
      </c>
      <c r="D54" s="364"/>
      <c r="E54" s="364"/>
      <c r="F54" s="364"/>
      <c r="G54" s="364"/>
      <c r="H54" s="364"/>
      <c r="I54" s="364"/>
      <c r="J54" s="364"/>
      <c r="K54" s="81"/>
      <c r="L54" s="290"/>
      <c r="M54" s="65"/>
    </row>
    <row r="55" spans="2:19" ht="15" customHeight="1" x14ac:dyDescent="0.25">
      <c r="B55" s="16"/>
      <c r="C55" s="286" t="s">
        <v>60</v>
      </c>
      <c r="D55" s="307" t="s">
        <v>47</v>
      </c>
      <c r="E55" s="307"/>
      <c r="F55" s="307"/>
      <c r="G55" s="307"/>
      <c r="H55" s="307"/>
      <c r="I55" s="307"/>
      <c r="J55" s="307"/>
      <c r="K55" s="81">
        <f>IF($D$6="MONTH",_xlfn.XLOOKUP($S$10,Prices!$E$1:$O$1,Prices!E80:O80,FALSE),_xlfn.XLOOKUP($S$10,Prices!$E$1:$O$1,Prices!E123:O123,FALSE))</f>
        <v>1028</v>
      </c>
      <c r="L55" s="49"/>
      <c r="M55" s="116">
        <f t="shared" ref="M55" si="2">L55*K55</f>
        <v>0</v>
      </c>
    </row>
    <row r="56" spans="2:19" ht="15" customHeight="1" x14ac:dyDescent="0.25">
      <c r="B56" s="16"/>
      <c r="C56" s="286"/>
      <c r="D56" s="364"/>
      <c r="E56" s="364"/>
      <c r="F56" s="364"/>
      <c r="G56" s="364"/>
      <c r="H56" s="364"/>
      <c r="I56" s="364"/>
      <c r="J56" s="364"/>
      <c r="K56" s="81"/>
      <c r="L56" s="290"/>
      <c r="M56" s="65"/>
      <c r="O56" s="154"/>
    </row>
    <row r="57" spans="2:19" ht="15" customHeight="1" x14ac:dyDescent="0.25">
      <c r="B57" s="16"/>
      <c r="C57" s="37" t="s">
        <v>61</v>
      </c>
      <c r="D57" s="290"/>
      <c r="E57" s="290"/>
      <c r="F57" s="290"/>
      <c r="G57" s="290"/>
      <c r="H57" s="290"/>
      <c r="I57" s="290"/>
      <c r="J57" s="290"/>
      <c r="K57" s="81"/>
      <c r="L57" s="290"/>
      <c r="M57" s="65"/>
      <c r="O57" s="154"/>
    </row>
    <row r="58" spans="2:19" ht="15" customHeight="1" x14ac:dyDescent="0.25">
      <c r="B58" s="16"/>
      <c r="C58" s="286" t="s">
        <v>62</v>
      </c>
      <c r="D58" s="290"/>
      <c r="E58" s="290"/>
      <c r="F58" s="290"/>
      <c r="G58" s="290"/>
      <c r="H58" s="290"/>
      <c r="I58" s="290"/>
      <c r="J58" s="290"/>
      <c r="K58" s="81">
        <f>IF($D$6="MONTH",_xlfn.XLOOKUP($S$10,Prices!$E$1:$O$1,Prices!E83:O83,FALSE),_xlfn.XLOOKUP($S$10,Prices!$E$1:$O$1,Prices!E126:O126,FALSE))</f>
        <v>4420</v>
      </c>
      <c r="L58" s="49"/>
      <c r="M58" s="116">
        <f t="shared" ref="M58:M59" si="3">L58*K58</f>
        <v>0</v>
      </c>
      <c r="O58" s="154"/>
    </row>
    <row r="59" spans="2:19" ht="15" customHeight="1" x14ac:dyDescent="0.25">
      <c r="B59" s="16"/>
      <c r="C59" s="286" t="s">
        <v>63</v>
      </c>
      <c r="D59" s="290"/>
      <c r="E59" s="290"/>
      <c r="F59" s="290"/>
      <c r="G59" s="290"/>
      <c r="H59" s="290"/>
      <c r="I59" s="290"/>
      <c r="J59" s="290"/>
      <c r="K59" s="81">
        <f>IF($D$6="MONTH",_xlfn.XLOOKUP($S$10,Prices!$E$1:$O$1,Prices!E84:O84,FALSE),_xlfn.XLOOKUP($S$10,Prices!$E$1:$O$1,Prices!E127:O127,FALSE))</f>
        <v>1947</v>
      </c>
      <c r="L59" s="49"/>
      <c r="M59" s="116">
        <f t="shared" si="3"/>
        <v>0</v>
      </c>
      <c r="O59" s="154"/>
    </row>
    <row r="60" spans="2:19" ht="15" customHeight="1" x14ac:dyDescent="0.25">
      <c r="B60" s="16"/>
      <c r="C60" s="286"/>
      <c r="D60" s="290"/>
      <c r="E60" s="290"/>
      <c r="F60" s="290"/>
      <c r="G60" s="290"/>
      <c r="H60" s="290"/>
      <c r="I60" s="290"/>
      <c r="J60" s="290"/>
      <c r="K60" s="81"/>
      <c r="L60" s="290"/>
      <c r="M60" s="65"/>
      <c r="O60" s="154"/>
    </row>
    <row r="61" spans="2:19" ht="15" customHeight="1" x14ac:dyDescent="0.25">
      <c r="B61" s="16"/>
      <c r="C61" s="37" t="s">
        <v>64</v>
      </c>
      <c r="D61" s="364"/>
      <c r="E61" s="364"/>
      <c r="F61" s="364"/>
      <c r="G61" s="364"/>
      <c r="H61" s="364"/>
      <c r="I61" s="364"/>
      <c r="J61" s="364"/>
      <c r="K61" s="81"/>
      <c r="L61" s="290"/>
      <c r="M61" s="65"/>
    </row>
    <row r="62" spans="2:19" ht="15" customHeight="1" x14ac:dyDescent="0.25">
      <c r="B62" s="16"/>
      <c r="C62" s="286" t="s">
        <v>65</v>
      </c>
      <c r="D62" s="307" t="s">
        <v>66</v>
      </c>
      <c r="E62" s="307"/>
      <c r="F62" s="307"/>
      <c r="G62" s="307"/>
      <c r="H62" s="307"/>
      <c r="I62" s="307"/>
      <c r="J62" s="307"/>
      <c r="K62" s="81">
        <f>IF($D$6="MONTH",_xlfn.XLOOKUP($S$10,Prices!$E$1:$O$1,Prices!E87:O87,FALSE),_xlfn.XLOOKUP($S$10,Prices!$E$1:$O$1,Prices!E130:O130,FALSE))</f>
        <v>3794</v>
      </c>
      <c r="L62" s="49"/>
      <c r="M62" s="116">
        <f t="shared" ref="M62" si="4">L62*K62</f>
        <v>0</v>
      </c>
    </row>
    <row r="63" spans="2:19" ht="15" customHeight="1" x14ac:dyDescent="0.25">
      <c r="B63" s="16"/>
      <c r="C63" s="286"/>
      <c r="D63" s="306"/>
      <c r="E63" s="306"/>
      <c r="F63" s="306"/>
      <c r="G63" s="306"/>
      <c r="H63" s="306"/>
      <c r="I63" s="306"/>
      <c r="J63" s="306"/>
      <c r="K63" s="81"/>
      <c r="L63" s="290"/>
      <c r="M63" s="65"/>
      <c r="N63" s="290"/>
      <c r="O63" s="290"/>
      <c r="P63" s="290"/>
      <c r="Q63" s="290"/>
      <c r="R63" s="290"/>
      <c r="S63" s="290"/>
    </row>
    <row r="64" spans="2:19" ht="15" customHeight="1" x14ac:dyDescent="0.25">
      <c r="B64" s="16"/>
      <c r="C64" s="34" t="s">
        <v>67</v>
      </c>
      <c r="D64" s="306"/>
      <c r="E64" s="306"/>
      <c r="F64" s="306"/>
      <c r="G64" s="306"/>
      <c r="H64" s="306"/>
      <c r="I64" s="306"/>
      <c r="J64" s="306"/>
      <c r="K64" s="81"/>
      <c r="L64" s="290"/>
      <c r="M64" s="65"/>
      <c r="N64" s="290"/>
      <c r="O64" s="290"/>
      <c r="P64" s="290"/>
      <c r="Q64" s="290"/>
      <c r="R64" s="290"/>
      <c r="S64" s="290"/>
    </row>
    <row r="65" spans="2:19" ht="15" customHeight="1" x14ac:dyDescent="0.25">
      <c r="B65" s="16"/>
      <c r="C65" s="35" t="s">
        <v>67</v>
      </c>
      <c r="D65" s="307" t="s">
        <v>68</v>
      </c>
      <c r="E65" s="307"/>
      <c r="F65" s="307"/>
      <c r="G65" s="307"/>
      <c r="H65" s="307"/>
      <c r="I65" s="307"/>
      <c r="J65" s="307"/>
      <c r="K65" s="81" t="str">
        <f>IF($D$6="MONTH",_xlfn.XLOOKUP($S$10,Prices!$E$1:$O$1,Prices!E90:O90,FALSE),_xlfn.XLOOKUP($S$10,Prices!$E$1:$O$1,Prices!E133:O133,FALSE))</f>
        <v>-</v>
      </c>
      <c r="L65" s="49"/>
      <c r="M65" s="116">
        <f>IFERROR(L65*K65,0)</f>
        <v>0</v>
      </c>
      <c r="N65" s="302" t="str">
        <f>IF(K65="-",IF(L65&gt;0," Product is not available in the region",""),"")</f>
        <v/>
      </c>
      <c r="O65" s="303"/>
      <c r="P65" s="303"/>
      <c r="Q65" s="303"/>
      <c r="R65" s="290"/>
      <c r="S65" s="290"/>
    </row>
    <row r="66" spans="2:19" ht="15" customHeight="1" x14ac:dyDescent="0.25">
      <c r="B66" s="16"/>
      <c r="C66" s="37"/>
      <c r="D66" s="290"/>
      <c r="E66" s="290"/>
      <c r="F66" s="290"/>
      <c r="G66" s="290"/>
      <c r="H66" s="290"/>
      <c r="I66" s="290"/>
      <c r="J66" s="290"/>
      <c r="M66" s="67"/>
    </row>
    <row r="67" spans="2:19" ht="15" customHeight="1" x14ac:dyDescent="0.25">
      <c r="B67" s="16"/>
      <c r="C67" s="286"/>
      <c r="D67" s="286"/>
      <c r="E67" s="286"/>
      <c r="F67" s="286"/>
      <c r="G67" s="286"/>
      <c r="H67" s="286"/>
      <c r="I67" s="286"/>
      <c r="J67" s="286"/>
      <c r="K67" s="20"/>
      <c r="L67" s="20"/>
      <c r="M67" s="120"/>
    </row>
    <row r="68" spans="2:19" ht="15" customHeight="1" x14ac:dyDescent="0.25">
      <c r="L68" s="17" t="s">
        <v>106</v>
      </c>
      <c r="M68" s="223">
        <f>SUM(M27,M30,M33:M41,M44:M52,M55,M58:M59,M62,M65)</f>
        <v>0</v>
      </c>
      <c r="N68" s="290" t="str">
        <f>$D$4</f>
        <v>GBP</v>
      </c>
      <c r="O68" s="290"/>
      <c r="P68" s="290"/>
      <c r="Q68" s="290"/>
      <c r="R68" s="290"/>
      <c r="S68" s="290"/>
    </row>
    <row r="69" spans="2:19" ht="15" customHeight="1" x14ac:dyDescent="0.2">
      <c r="C69" s="14"/>
      <c r="M69" s="67"/>
    </row>
    <row r="70" spans="2:19" ht="15" customHeight="1" x14ac:dyDescent="0.25">
      <c r="C70" s="312" t="s">
        <v>107</v>
      </c>
      <c r="D70" s="312"/>
      <c r="E70" s="312"/>
      <c r="F70" s="312"/>
      <c r="G70" s="312"/>
      <c r="H70" s="312"/>
      <c r="I70" s="312"/>
      <c r="J70" s="312"/>
      <c r="K70" s="49"/>
      <c r="L70" s="222" t="s">
        <v>74</v>
      </c>
      <c r="M70" s="116">
        <f>IF(D6="YEAR",M68/12*ROUND(K70,0),M68*ROUND(K70,0))</f>
        <v>0</v>
      </c>
      <c r="N70" s="290" t="str">
        <f>$D$4</f>
        <v>GBP</v>
      </c>
    </row>
    <row r="71" spans="2:19" ht="15" customHeight="1" x14ac:dyDescent="0.2">
      <c r="C71" s="14"/>
      <c r="M71" s="67"/>
    </row>
    <row r="72" spans="2:19" ht="15" customHeight="1" x14ac:dyDescent="0.25">
      <c r="C72" s="51" t="s">
        <v>75</v>
      </c>
      <c r="D72" s="52"/>
      <c r="E72" s="52"/>
      <c r="F72" s="52"/>
      <c r="G72" s="52"/>
      <c r="H72" s="52"/>
      <c r="I72" s="52"/>
      <c r="J72" s="52"/>
      <c r="K72" s="52"/>
      <c r="L72" s="52"/>
      <c r="M72" s="121"/>
      <c r="N72" s="19"/>
      <c r="O72" s="19"/>
      <c r="P72" s="19"/>
      <c r="Q72" s="19"/>
    </row>
    <row r="73" spans="2:19" ht="30" customHeight="1" x14ac:dyDescent="0.2">
      <c r="C73" s="24" t="s">
        <v>30</v>
      </c>
      <c r="D73" s="299" t="s">
        <v>31</v>
      </c>
      <c r="E73" s="299"/>
      <c r="F73" s="299"/>
      <c r="G73" s="299"/>
      <c r="H73" s="299"/>
      <c r="I73" s="299"/>
      <c r="J73" s="299"/>
      <c r="K73" s="23" t="s">
        <v>32</v>
      </c>
      <c r="L73" s="23" t="s">
        <v>33</v>
      </c>
      <c r="M73" s="122" t="s">
        <v>34</v>
      </c>
    </row>
    <row r="74" spans="2:19" ht="15" customHeight="1" x14ac:dyDescent="0.25">
      <c r="C74" s="286"/>
      <c r="D74" s="286"/>
      <c r="E74" s="286"/>
      <c r="F74" s="286"/>
      <c r="G74" s="286"/>
      <c r="H74" s="286"/>
      <c r="I74" s="286"/>
      <c r="J74" s="286"/>
      <c r="K74" s="20"/>
      <c r="L74" s="20"/>
      <c r="M74" s="120"/>
    </row>
    <row r="75" spans="2:19" ht="15" customHeight="1" x14ac:dyDescent="0.2">
      <c r="C75" s="54" t="s">
        <v>76</v>
      </c>
      <c r="D75" s="55"/>
      <c r="E75" s="55"/>
      <c r="F75" s="55"/>
      <c r="G75" s="55"/>
      <c r="H75" s="55"/>
      <c r="I75" s="55"/>
      <c r="J75" s="55"/>
      <c r="K75" s="53"/>
      <c r="L75" s="53"/>
      <c r="M75" s="123"/>
    </row>
    <row r="76" spans="2:19" ht="15" customHeight="1" x14ac:dyDescent="0.25">
      <c r="C76" s="298" t="s">
        <v>77</v>
      </c>
      <c r="D76" s="55"/>
      <c r="E76" s="55"/>
      <c r="F76" s="55"/>
      <c r="G76" s="55"/>
      <c r="H76" s="55"/>
      <c r="I76" s="55"/>
      <c r="J76" s="55"/>
      <c r="K76" s="36">
        <f>_xlfn.XLOOKUP($S$10,Prices!$E$1:$O$1,Prices!E177:O177,FALSE)</f>
        <v>222</v>
      </c>
      <c r="L76" s="49"/>
      <c r="M76" s="116">
        <f>L76*K76</f>
        <v>0</v>
      </c>
    </row>
    <row r="77" spans="2:19" ht="15" customHeight="1" x14ac:dyDescent="0.25">
      <c r="C77" s="298" t="s">
        <v>78</v>
      </c>
      <c r="D77" s="55"/>
      <c r="E77" s="55"/>
      <c r="F77" s="55"/>
      <c r="G77" s="55"/>
      <c r="H77" s="55"/>
      <c r="I77" s="55"/>
      <c r="J77" s="55"/>
      <c r="K77" s="85">
        <f>_xlfn.XLOOKUP($S$10,Prices!$E$1:$O$1,Prices!E178:O178,FALSE)</f>
        <v>2220</v>
      </c>
      <c r="L77" s="49"/>
      <c r="M77" s="116">
        <f t="shared" ref="M77" si="5">L77*K77</f>
        <v>0</v>
      </c>
    </row>
    <row r="78" spans="2:19" ht="15" customHeight="1" x14ac:dyDescent="0.2">
      <c r="C78" s="55"/>
      <c r="D78" s="55"/>
      <c r="E78" s="55"/>
      <c r="F78" s="55"/>
      <c r="G78" s="55"/>
      <c r="H78" s="55"/>
      <c r="I78" s="55"/>
      <c r="J78" s="55"/>
      <c r="K78" s="86"/>
      <c r="M78" s="123"/>
    </row>
    <row r="79" spans="2:19" x14ac:dyDescent="0.25">
      <c r="C79" s="37" t="s">
        <v>79</v>
      </c>
      <c r="D79" s="55"/>
      <c r="E79" s="55"/>
      <c r="F79" s="55"/>
      <c r="G79" s="55"/>
      <c r="H79" s="55"/>
      <c r="I79" s="55"/>
      <c r="J79" s="55"/>
      <c r="K79" s="86"/>
      <c r="M79" s="123"/>
    </row>
    <row r="80" spans="2:19" x14ac:dyDescent="0.25">
      <c r="C80" s="56" t="s">
        <v>80</v>
      </c>
      <c r="D80" s="282" t="s">
        <v>81</v>
      </c>
      <c r="E80" s="290"/>
      <c r="F80" s="290"/>
      <c r="G80" s="290"/>
      <c r="H80" s="290"/>
      <c r="I80" s="290"/>
      <c r="J80" s="290"/>
      <c r="K80" s="85">
        <f>_xlfn.XLOOKUP($S$10,Prices!$E$1:$O$1,Prices!E181:O181,FALSE)</f>
        <v>5328</v>
      </c>
      <c r="L80" s="49"/>
      <c r="M80" s="116">
        <f t="shared" ref="M80:M82" si="6">L80*K80</f>
        <v>0</v>
      </c>
    </row>
    <row r="81" spans="3:14" ht="15" customHeight="1" x14ac:dyDescent="0.25">
      <c r="C81" s="56" t="s">
        <v>82</v>
      </c>
      <c r="D81" s="282" t="s">
        <v>83</v>
      </c>
      <c r="E81" s="290"/>
      <c r="F81" s="290"/>
      <c r="G81" s="290"/>
      <c r="H81" s="290"/>
      <c r="I81" s="290"/>
      <c r="J81" s="290"/>
      <c r="K81" s="85">
        <f>_xlfn.XLOOKUP($S$10,Prices!$E$1:$O$1,Prices!E182:O182,FALSE)</f>
        <v>555</v>
      </c>
      <c r="L81" s="49"/>
      <c r="M81" s="116">
        <f t="shared" si="6"/>
        <v>0</v>
      </c>
    </row>
    <row r="82" spans="3:14" ht="15" customHeight="1" x14ac:dyDescent="0.25">
      <c r="C82" s="56" t="s">
        <v>84</v>
      </c>
      <c r="D82" s="282" t="s">
        <v>85</v>
      </c>
      <c r="E82" s="290"/>
      <c r="F82" s="290"/>
      <c r="G82" s="290"/>
      <c r="H82" s="290"/>
      <c r="I82" s="290"/>
      <c r="J82" s="290"/>
      <c r="K82" s="85">
        <f>_xlfn.XLOOKUP($S$10,Prices!$E$1:$O$1,Prices!E183:O183,FALSE)</f>
        <v>13320</v>
      </c>
      <c r="L82" s="49"/>
      <c r="M82" s="116">
        <f t="shared" si="6"/>
        <v>0</v>
      </c>
    </row>
    <row r="83" spans="3:14" x14ac:dyDescent="0.2">
      <c r="C83" s="55"/>
      <c r="D83" s="283"/>
      <c r="E83" s="283"/>
      <c r="F83" s="283"/>
      <c r="G83" s="283"/>
      <c r="H83" s="283"/>
      <c r="I83" s="283"/>
      <c r="J83" s="283"/>
      <c r="K83" s="86"/>
      <c r="M83" s="123"/>
    </row>
    <row r="84" spans="3:14" ht="15" customHeight="1" x14ac:dyDescent="0.25">
      <c r="C84" s="37" t="s">
        <v>86</v>
      </c>
      <c r="D84" s="283"/>
      <c r="E84" s="283"/>
      <c r="F84" s="283"/>
      <c r="G84" s="283"/>
      <c r="H84" s="283"/>
      <c r="I84" s="283"/>
      <c r="J84" s="283"/>
      <c r="K84" s="86"/>
      <c r="M84" s="123"/>
    </row>
    <row r="85" spans="3:14" x14ac:dyDescent="0.25">
      <c r="C85" s="286" t="s">
        <v>87</v>
      </c>
      <c r="D85" s="282" t="s">
        <v>88</v>
      </c>
      <c r="E85" s="282"/>
      <c r="F85" s="282"/>
      <c r="G85" s="282"/>
      <c r="H85" s="282"/>
      <c r="I85" s="282"/>
      <c r="J85" s="282"/>
      <c r="K85" s="85">
        <f>_xlfn.XLOOKUP($S$10,Prices!$E$1:$O$1,Prices!E186:O186,FALSE)</f>
        <v>2886</v>
      </c>
      <c r="L85" s="49"/>
      <c r="M85" s="116">
        <f t="shared" ref="M85:M90" si="7">L85*K85</f>
        <v>0</v>
      </c>
    </row>
    <row r="86" spans="3:14" x14ac:dyDescent="0.25">
      <c r="C86" s="286" t="s">
        <v>89</v>
      </c>
      <c r="D86" s="282" t="s">
        <v>90</v>
      </c>
      <c r="E86" s="282"/>
      <c r="F86" s="282"/>
      <c r="G86" s="282"/>
      <c r="H86" s="282"/>
      <c r="I86" s="282"/>
      <c r="J86" s="282"/>
      <c r="K86" s="85">
        <f>_xlfn.XLOOKUP($S$10,Prices!$E$1:$O$1,Prices!E187:O187,FALSE)</f>
        <v>5772</v>
      </c>
      <c r="L86" s="49"/>
      <c r="M86" s="116">
        <f t="shared" si="7"/>
        <v>0</v>
      </c>
    </row>
    <row r="87" spans="3:14" ht="15" customHeight="1" x14ac:dyDescent="0.25">
      <c r="C87" s="55"/>
      <c r="D87" s="283"/>
      <c r="E87" s="283"/>
      <c r="F87" s="283"/>
      <c r="G87" s="283"/>
      <c r="H87" s="283"/>
      <c r="I87" s="283"/>
      <c r="J87" s="283"/>
      <c r="K87" s="85"/>
      <c r="L87" s="57"/>
      <c r="M87" s="124"/>
    </row>
    <row r="88" spans="3:14" ht="15" customHeight="1" x14ac:dyDescent="0.25">
      <c r="C88" s="37" t="s">
        <v>91</v>
      </c>
      <c r="D88" s="283"/>
      <c r="E88" s="283"/>
      <c r="F88" s="283"/>
      <c r="G88" s="283"/>
      <c r="H88" s="283"/>
      <c r="I88" s="283"/>
      <c r="J88" s="283"/>
      <c r="K88" s="85"/>
      <c r="L88" s="57"/>
      <c r="M88" s="124"/>
    </row>
    <row r="89" spans="3:14" x14ac:dyDescent="0.25">
      <c r="C89" s="286" t="s">
        <v>92</v>
      </c>
      <c r="D89" s="282" t="s">
        <v>93</v>
      </c>
      <c r="E89" s="78">
        <f>K89</f>
        <v>1550</v>
      </c>
      <c r="F89" s="79" t="str">
        <f>D4</f>
        <v>GBP</v>
      </c>
      <c r="G89" s="282" t="s">
        <v>94</v>
      </c>
      <c r="H89" s="78">
        <f>ROUND(E89*0.95/5,0)*5</f>
        <v>1475</v>
      </c>
      <c r="I89" s="79" t="str">
        <f>F89</f>
        <v>GBP</v>
      </c>
      <c r="J89" s="282" t="s">
        <v>95</v>
      </c>
      <c r="K89" s="85">
        <f>_xlfn.XLOOKUP($S$10,Prices!$E$1:$O$1,Prices!E190:O190,FALSE)</f>
        <v>1550</v>
      </c>
      <c r="L89" s="49"/>
      <c r="M89" s="116">
        <f>IF(L89=0,0,E89+(L89-1)*H89)</f>
        <v>0</v>
      </c>
    </row>
    <row r="90" spans="3:14" ht="15" customHeight="1" x14ac:dyDescent="0.25">
      <c r="C90" s="286" t="s">
        <v>96</v>
      </c>
      <c r="D90" s="282" t="s">
        <v>90</v>
      </c>
      <c r="E90" s="282"/>
      <c r="F90" s="282"/>
      <c r="G90" s="282"/>
      <c r="H90" s="282"/>
      <c r="I90" s="282"/>
      <c r="J90" s="282"/>
      <c r="K90" s="85">
        <f>_xlfn.XLOOKUP($S$10,Prices!$E$1:$O$1,Prices!E191:O191,FALSE)</f>
        <v>6215</v>
      </c>
      <c r="L90" s="49"/>
      <c r="M90" s="116">
        <f t="shared" si="7"/>
        <v>0</v>
      </c>
    </row>
    <row r="91" spans="3:14" ht="15" customHeight="1" x14ac:dyDescent="0.2">
      <c r="M91" s="67"/>
    </row>
    <row r="92" spans="3:14" ht="15" customHeight="1" x14ac:dyDescent="0.2">
      <c r="M92" s="67"/>
    </row>
    <row r="93" spans="3:14" ht="15" customHeight="1" x14ac:dyDescent="0.25">
      <c r="L93" s="17" t="s">
        <v>108</v>
      </c>
      <c r="M93" s="118">
        <f>IF(K70=0,SUM(M68,M76:M77,M80:M82,M85:M86,M89:M90),SUM(M70,M76:M77,M80:M82,M85:M86,M89:M90))</f>
        <v>0</v>
      </c>
      <c r="N93" s="290" t="str">
        <f t="shared" ref="N93:N94" si="8">$D$4</f>
        <v>GBP</v>
      </c>
    </row>
    <row r="94" spans="3:14" ht="15" customHeight="1" x14ac:dyDescent="0.25">
      <c r="L94" s="17" t="s">
        <v>109</v>
      </c>
      <c r="M94" s="118">
        <f>IF(D6="MONTH",M68,IF(K70=0,M68,M70))</f>
        <v>0</v>
      </c>
      <c r="N94" s="290" t="str">
        <f t="shared" si="8"/>
        <v>GBP</v>
      </c>
    </row>
    <row r="96" spans="3:14" ht="15" customHeight="1" x14ac:dyDescent="0.2">
      <c r="C96" s="305" t="s">
        <v>99</v>
      </c>
      <c r="D96" s="305"/>
      <c r="E96" s="305"/>
      <c r="F96" s="305"/>
      <c r="G96" s="305"/>
      <c r="H96" s="305"/>
      <c r="I96" s="305"/>
      <c r="J96" s="305"/>
    </row>
    <row r="97" spans="3:10" ht="15" customHeight="1" x14ac:dyDescent="0.2">
      <c r="C97" s="305" t="s">
        <v>100</v>
      </c>
      <c r="D97" s="305"/>
      <c r="E97" s="305"/>
      <c r="F97" s="305"/>
      <c r="G97" s="305"/>
      <c r="H97" s="305"/>
      <c r="I97" s="305"/>
      <c r="J97" s="305"/>
    </row>
    <row r="98" spans="3:10" ht="15" customHeight="1" x14ac:dyDescent="0.2">
      <c r="C98" s="305" t="s">
        <v>101</v>
      </c>
      <c r="D98" s="305"/>
      <c r="E98" s="305"/>
      <c r="F98" s="305"/>
      <c r="G98" s="305"/>
      <c r="H98" s="305"/>
      <c r="I98" s="305"/>
      <c r="J98" s="305"/>
    </row>
    <row r="99" spans="3:10" ht="15" customHeight="1" x14ac:dyDescent="0.2">
      <c r="C99" s="66"/>
    </row>
    <row r="139" spans="4:4" ht="15" customHeight="1" x14ac:dyDescent="0.25">
      <c r="D139" s="290"/>
    </row>
    <row r="140" spans="4:4" ht="15" customHeight="1" x14ac:dyDescent="0.25">
      <c r="D140" s="290"/>
    </row>
    <row r="141" spans="4:4" ht="15" customHeight="1" x14ac:dyDescent="0.25">
      <c r="D141" s="290"/>
    </row>
    <row r="142" spans="4:4" ht="15" customHeight="1" x14ac:dyDescent="0.25">
      <c r="D142" s="290"/>
    </row>
    <row r="143" spans="4:4" ht="15" customHeight="1" x14ac:dyDescent="0.25">
      <c r="D143" s="290"/>
    </row>
    <row r="144" spans="4:4" ht="15" customHeight="1" x14ac:dyDescent="0.25">
      <c r="D144" s="290"/>
    </row>
    <row r="145" spans="4:4" ht="15" customHeight="1" x14ac:dyDescent="0.25">
      <c r="D145" s="290"/>
    </row>
    <row r="146" spans="4:4" ht="15" customHeight="1" x14ac:dyDescent="0.25">
      <c r="D146" s="290"/>
    </row>
    <row r="147" spans="4:4" ht="15" customHeight="1" x14ac:dyDescent="0.25">
      <c r="D147" s="290"/>
    </row>
    <row r="148" spans="4:4" ht="15" customHeight="1" x14ac:dyDescent="0.25">
      <c r="D148" s="290"/>
    </row>
    <row r="149" spans="4:4" ht="15" customHeight="1" x14ac:dyDescent="0.25">
      <c r="D149" s="290"/>
    </row>
    <row r="150" spans="4:4" ht="15" customHeight="1" x14ac:dyDescent="0.25">
      <c r="D150" s="290"/>
    </row>
    <row r="151" spans="4:4" ht="15" customHeight="1" x14ac:dyDescent="0.25">
      <c r="D151" s="290"/>
    </row>
    <row r="152" spans="4:4" ht="15" customHeight="1" x14ac:dyDescent="0.25">
      <c r="D152" s="290"/>
    </row>
    <row r="153" spans="4:4" ht="15" customHeight="1" x14ac:dyDescent="0.25">
      <c r="D153" s="290"/>
    </row>
  </sheetData>
  <sheetProtection algorithmName="SHA-512" hashValue="8jLqTuUpkHQxXkIhi+FvKigR5I/ULHoU+IzLbBj2ro68eAUpjQ7Q+dzPtPkUCmj68UKngpNYYZuyrH+6eLV45g==" saltValue="POv3rb//s3z2kWQwm1F0Tg==" spinCount="100000" sheet="1" objects="1" scenarios="1"/>
  <protectedRanges>
    <protectedRange sqref="L72:L90" name="Quantity"/>
  </protectedRanges>
  <mergeCells count="71">
    <mergeCell ref="E5:G5"/>
    <mergeCell ref="H5:J5"/>
    <mergeCell ref="O15:Q15"/>
    <mergeCell ref="Q9:R9"/>
    <mergeCell ref="Q10:R10"/>
    <mergeCell ref="D16:L16"/>
    <mergeCell ref="N16:O16"/>
    <mergeCell ref="P16:Q16"/>
    <mergeCell ref="C11:L11"/>
    <mergeCell ref="N11:S11"/>
    <mergeCell ref="D12:L12"/>
    <mergeCell ref="O12:S12"/>
    <mergeCell ref="D13:L13"/>
    <mergeCell ref="O13:P13"/>
    <mergeCell ref="Q13:S13"/>
    <mergeCell ref="D14:L14"/>
    <mergeCell ref="N14:O14"/>
    <mergeCell ref="P14:Q14"/>
    <mergeCell ref="D15:L15"/>
    <mergeCell ref="D32:J32"/>
    <mergeCell ref="D17:L17"/>
    <mergeCell ref="N17:S18"/>
    <mergeCell ref="C18:L18"/>
    <mergeCell ref="K23:M23"/>
    <mergeCell ref="H19:J19"/>
    <mergeCell ref="D19:G19"/>
    <mergeCell ref="M19:P19"/>
    <mergeCell ref="D27:J27"/>
    <mergeCell ref="D28:J28"/>
    <mergeCell ref="D29:J29"/>
    <mergeCell ref="D30:J30"/>
    <mergeCell ref="D31:J31"/>
    <mergeCell ref="C2:D2"/>
    <mergeCell ref="E6:G6"/>
    <mergeCell ref="D51:J51"/>
    <mergeCell ref="D52:J52"/>
    <mergeCell ref="D53:J53"/>
    <mergeCell ref="D45:J45"/>
    <mergeCell ref="D46:J46"/>
    <mergeCell ref="D47:J47"/>
    <mergeCell ref="D48:J48"/>
    <mergeCell ref="D49:J49"/>
    <mergeCell ref="D50:J50"/>
    <mergeCell ref="D39:J39"/>
    <mergeCell ref="D40:J40"/>
    <mergeCell ref="D41:J41"/>
    <mergeCell ref="D42:J42"/>
    <mergeCell ref="D43:J43"/>
    <mergeCell ref="C98:J98"/>
    <mergeCell ref="D63:J63"/>
    <mergeCell ref="D64:J64"/>
    <mergeCell ref="D65:J65"/>
    <mergeCell ref="D61:J61"/>
    <mergeCell ref="D62:J62"/>
    <mergeCell ref="C70:J70"/>
    <mergeCell ref="N65:Q65"/>
    <mergeCell ref="H3:L4"/>
    <mergeCell ref="C96:J96"/>
    <mergeCell ref="C97:J97"/>
    <mergeCell ref="E3:G3"/>
    <mergeCell ref="E4:G4"/>
    <mergeCell ref="D54:J54"/>
    <mergeCell ref="D55:J55"/>
    <mergeCell ref="D56:J56"/>
    <mergeCell ref="D44:J44"/>
    <mergeCell ref="D33:J33"/>
    <mergeCell ref="D34:J34"/>
    <mergeCell ref="D35:J35"/>
    <mergeCell ref="D36:J36"/>
    <mergeCell ref="D37:J37"/>
    <mergeCell ref="D38:J38"/>
  </mergeCells>
  <hyperlinks>
    <hyperlink ref="M19" location="'License Setup'!A1" display="*add additional connectors via 'License Setup' Tab" xr:uid="{69E3CCB2-2A65-4E74-9CDB-FCE33BB50118}"/>
  </hyperlinks>
  <pageMargins left="0.7" right="0.7" top="0.75" bottom="0.75" header="0.3" footer="0.3"/>
  <pageSetup scale="46" fitToHeight="0" orientation="landscape" r:id="rId1"/>
  <headerFooter>
    <oddFooter>&amp;CPage &amp;P of &amp;N</oddFooter>
  </headerFooter>
  <rowBreaks count="1" manualBreakCount="1">
    <brk id="70" max="16383" man="1"/>
  </rowBreaks>
  <ignoredErrors>
    <ignoredError sqref="K33:K41 K44:K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4C75765-41AA-4826-AB7B-1CFE3F90747C}">
          <x14:formula1>
            <xm:f>Setup!$A$31:$A$32</xm:f>
          </x14:formula1>
          <xm:sqref>P16:Q16</xm:sqref>
        </x14:dataValidation>
        <x14:dataValidation type="list" allowBlank="1" showInputMessage="1" showErrorMessage="1" xr:uid="{3415E239-8139-4BCF-8C8F-45703E44FD14}">
          <x14:formula1>
            <xm:f>Setup!$A$3:$A$4</xm:f>
          </x14:formula1>
          <xm:sqref>D6</xm:sqref>
        </x14:dataValidation>
        <x14:dataValidation type="list" allowBlank="1" showInputMessage="1" showErrorMessage="1" xr:uid="{E775692D-C53C-4795-A2EA-C6B9C9C76A3D}">
          <x14:formula1>
            <xm:f>Setup!$A$7:$A$18</xm:f>
          </x14:formula1>
          <xm:sqref>D19:G19</xm:sqref>
        </x14:dataValidation>
        <x14:dataValidation type="list" allowBlank="1" showInputMessage="1" showErrorMessage="1" xr:uid="{CD4FA3E0-C243-4414-B011-6213C1E08FF6}">
          <x14:formula1>
            <xm:f>Setup!$A$27:$A$28</xm:f>
          </x14:formula1>
          <xm:sqref>P14:Q14</xm:sqref>
        </x14:dataValidation>
        <x14:dataValidation type="list" allowBlank="1" showInputMessage="1" showErrorMessage="1" xr:uid="{C611A2E6-AB3E-44A1-A4D9-9CF0651B954C}">
          <x14:formula1>
            <xm:f>Setup!$A$21:$A$24</xm:f>
          </x14:formula1>
          <xm:sqref>O15:Q15</xm:sqref>
        </x14:dataValidation>
        <x14:dataValidation type="list" allowBlank="1" showInputMessage="1" showErrorMessage="1" xr:uid="{1DA8DF30-F32A-4E5B-8D3E-8CDF9805EEE5}">
          <x14:formula1>
            <xm:f>Setup!$C$10:$C$17</xm:f>
          </x14:formula1>
          <xm:sqref>D4</xm:sqref>
        </x14:dataValidation>
        <x14:dataValidation type="list" allowBlank="1" showInputMessage="1" showErrorMessage="1" xr:uid="{89C0F9AB-C6F2-4E1E-AB20-094A5E3611E8}">
          <x14:formula1>
            <xm:f>Setup!$C$3:$C$7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C921-4EAA-4A4D-8F62-FB1FA5C935B3}">
  <dimension ref="A1:V149"/>
  <sheetViews>
    <sheetView showGridLines="0" topLeftCell="B45" zoomScaleNormal="100" workbookViewId="0">
      <selection activeCell="E4" sqref="E4"/>
    </sheetView>
  </sheetViews>
  <sheetFormatPr defaultColWidth="9.28515625" defaultRowHeight="15" customHeight="1" x14ac:dyDescent="0.2"/>
  <cols>
    <col min="1" max="1" width="2.42578125" style="2" hidden="1" customWidth="1"/>
    <col min="2" max="2" width="3.42578125" style="2" customWidth="1"/>
    <col min="3" max="3" width="38.7109375" style="4" customWidth="1"/>
    <col min="4" max="4" width="9.85546875" style="4" customWidth="1"/>
    <col min="5" max="5" width="19.28515625" style="4" customWidth="1"/>
    <col min="6" max="6" width="6.42578125" style="4" customWidth="1"/>
    <col min="7" max="7" width="4.28515625" style="4" customWidth="1"/>
    <col min="8" max="8" width="9.28515625" style="4" customWidth="1"/>
    <col min="9" max="9" width="6.28515625" style="4" bestFit="1" customWidth="1"/>
    <col min="10" max="10" width="4.42578125" style="4" customWidth="1"/>
    <col min="11" max="11" width="29" style="4" customWidth="1"/>
    <col min="12" max="12" width="14.7109375" style="4" customWidth="1"/>
    <col min="13" max="13" width="10.7109375" style="4" customWidth="1"/>
    <col min="14" max="14" width="14.5703125" style="4" customWidth="1"/>
    <col min="15" max="15" width="18.28515625" style="4" customWidth="1"/>
    <col min="16" max="16" width="11" style="4" customWidth="1"/>
    <col min="17" max="18" width="10.7109375" style="4" customWidth="1"/>
    <col min="19" max="19" width="9.42578125" style="4" customWidth="1"/>
    <col min="20" max="20" width="8.28515625" style="4" customWidth="1"/>
    <col min="21" max="21" width="6.42578125" style="4" customWidth="1"/>
    <col min="22" max="22" width="6" style="4" customWidth="1"/>
    <col min="23" max="16384" width="9.28515625" style="4"/>
  </cols>
  <sheetData>
    <row r="1" spans="1:22" ht="15" hidden="1" customHeight="1" x14ac:dyDescent="0.25">
      <c r="A1" s="1" t="s">
        <v>0</v>
      </c>
      <c r="C1" s="3"/>
    </row>
    <row r="2" spans="1:22" ht="36" customHeight="1" x14ac:dyDescent="0.2">
      <c r="A2" s="1"/>
      <c r="C2" s="337" t="s">
        <v>110</v>
      </c>
      <c r="D2" s="337"/>
      <c r="E2" s="337"/>
    </row>
    <row r="3" spans="1:22" ht="15" customHeight="1" x14ac:dyDescent="0.25">
      <c r="A3" s="1"/>
      <c r="C3" s="380" t="s">
        <v>2</v>
      </c>
      <c r="D3" s="380"/>
      <c r="E3" s="127" t="s">
        <v>143</v>
      </c>
      <c r="F3" s="316" t="s">
        <v>20</v>
      </c>
      <c r="G3" s="317"/>
      <c r="H3" s="317"/>
      <c r="I3" s="377" t="str">
        <f>IF(T9=FALSE," Please verify Region and Currency selected","")</f>
        <v/>
      </c>
      <c r="J3" s="377"/>
      <c r="K3" s="377"/>
      <c r="L3" s="377"/>
      <c r="M3" s="377"/>
    </row>
    <row r="4" spans="1:22" ht="15" customHeight="1" x14ac:dyDescent="0.25">
      <c r="A4" s="1"/>
      <c r="C4" s="380" t="s">
        <v>5</v>
      </c>
      <c r="D4" s="381"/>
      <c r="E4" s="128" t="s">
        <v>162</v>
      </c>
      <c r="F4" s="316" t="s">
        <v>20</v>
      </c>
      <c r="G4" s="317"/>
      <c r="H4" s="317"/>
      <c r="I4" s="377"/>
      <c r="J4" s="377"/>
      <c r="K4" s="377"/>
      <c r="L4" s="377"/>
      <c r="M4" s="377"/>
    </row>
    <row r="5" spans="1:22" x14ac:dyDescent="0.25">
      <c r="A5" s="1"/>
      <c r="C5" s="382"/>
      <c r="D5" s="382"/>
      <c r="E5" s="6" t="str">
        <f>IF($E$4="USD","''",$E$4)</f>
        <v>GBP</v>
      </c>
      <c r="F5" s="342" t="s">
        <v>7</v>
      </c>
      <c r="G5" s="342"/>
      <c r="H5" s="342"/>
      <c r="I5" s="326" t="str">
        <f>_xlfn.XLOOKUP(E3,Setup!C3:C7,Setup!E3:E7,FALSE)</f>
        <v>EUR, GBP, DKK</v>
      </c>
      <c r="J5" s="326"/>
      <c r="K5" s="326"/>
    </row>
    <row r="6" spans="1:22" ht="25.15" customHeight="1" x14ac:dyDescent="0.3">
      <c r="A6" s="1"/>
      <c r="C6" s="383" t="s">
        <v>102</v>
      </c>
      <c r="D6" s="383"/>
      <c r="E6" s="256" t="s">
        <v>103</v>
      </c>
      <c r="F6" s="5"/>
      <c r="G6" s="45"/>
      <c r="H6" s="45"/>
      <c r="I6" s="378" t="str">
        <f>IF(L27="n/a","SaaS is not available for the Region/Currency you selected","")</f>
        <v/>
      </c>
      <c r="J6" s="378"/>
      <c r="K6" s="378"/>
      <c r="L6" s="378"/>
      <c r="M6" s="378"/>
    </row>
    <row r="7" spans="1:22" ht="7.5" customHeight="1" x14ac:dyDescent="0.25">
      <c r="A7" s="1"/>
      <c r="C7" s="382"/>
      <c r="D7" s="382"/>
      <c r="E7" s="6" t="str">
        <f>IF($E$4="USD","''",$E$4)</f>
        <v>GBP</v>
      </c>
      <c r="F7" s="5"/>
    </row>
    <row r="8" spans="1:22" ht="15" customHeight="1" x14ac:dyDescent="0.2">
      <c r="A8" s="1"/>
      <c r="C8" s="334" t="s">
        <v>8</v>
      </c>
      <c r="D8" s="336"/>
      <c r="E8" s="289"/>
      <c r="F8" s="82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</row>
    <row r="9" spans="1:22" ht="15" customHeight="1" x14ac:dyDescent="0.2">
      <c r="A9" s="1"/>
      <c r="C9" s="334" t="s">
        <v>9</v>
      </c>
      <c r="D9" s="336"/>
      <c r="E9" s="289"/>
      <c r="F9" s="83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88" t="s">
        <v>10</v>
      </c>
      <c r="T9" s="385">
        <f>_xlfn.XLOOKUP(T10,Prices!E1:O1,Prices!E4:O4,FALSE)</f>
        <v>45292</v>
      </c>
      <c r="U9" s="385"/>
    </row>
    <row r="10" spans="1:22" ht="15" customHeight="1" x14ac:dyDescent="0.2">
      <c r="C10" s="379"/>
      <c r="D10" s="379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88" t="s">
        <v>11</v>
      </c>
      <c r="T10" s="386" t="str">
        <f>_xlfn.CONCAT(E3,"-",E4)</f>
        <v>EMEA-GBP</v>
      </c>
      <c r="U10" s="386"/>
    </row>
    <row r="11" spans="1:22" ht="15" customHeight="1" x14ac:dyDescent="0.25">
      <c r="C11" s="341" t="s">
        <v>12</v>
      </c>
      <c r="D11" s="341"/>
      <c r="E11" s="341"/>
      <c r="F11" s="341"/>
      <c r="G11" s="341"/>
      <c r="H11" s="341"/>
      <c r="I11" s="341"/>
      <c r="J11" s="341"/>
      <c r="K11" s="341"/>
      <c r="L11" s="341"/>
      <c r="M11" s="287"/>
      <c r="N11" s="291"/>
      <c r="O11" s="345" t="s">
        <v>13</v>
      </c>
      <c r="P11" s="346"/>
      <c r="Q11" s="346"/>
      <c r="R11" s="346"/>
      <c r="S11" s="346"/>
      <c r="T11" s="346"/>
      <c r="U11" s="347"/>
    </row>
    <row r="12" spans="1:22" ht="15" customHeight="1" x14ac:dyDescent="0.2">
      <c r="C12" s="353" t="s">
        <v>14</v>
      </c>
      <c r="D12" s="355"/>
      <c r="E12" s="353"/>
      <c r="F12" s="354"/>
      <c r="G12" s="354"/>
      <c r="H12" s="354"/>
      <c r="I12" s="354"/>
      <c r="J12" s="354"/>
      <c r="K12" s="354"/>
      <c r="L12" s="354"/>
      <c r="M12" s="355"/>
      <c r="N12" s="44"/>
      <c r="O12" s="285" t="s">
        <v>15</v>
      </c>
      <c r="P12" s="334"/>
      <c r="Q12" s="335"/>
      <c r="R12" s="335"/>
      <c r="S12" s="335"/>
      <c r="T12" s="335"/>
      <c r="U12" s="336"/>
      <c r="V12" s="279"/>
    </row>
    <row r="13" spans="1:22" ht="15" customHeight="1" x14ac:dyDescent="0.2">
      <c r="C13" s="353" t="s">
        <v>16</v>
      </c>
      <c r="D13" s="355"/>
      <c r="E13" s="353"/>
      <c r="F13" s="354"/>
      <c r="G13" s="354"/>
      <c r="H13" s="354"/>
      <c r="I13" s="354"/>
      <c r="J13" s="354"/>
      <c r="K13" s="354"/>
      <c r="L13" s="354"/>
      <c r="M13" s="355"/>
      <c r="N13" s="44"/>
      <c r="O13" s="285" t="s">
        <v>17</v>
      </c>
      <c r="P13" s="374"/>
      <c r="Q13" s="375"/>
      <c r="R13" s="374"/>
      <c r="S13" s="376"/>
      <c r="T13" s="376"/>
      <c r="U13" s="375"/>
      <c r="V13" s="279"/>
    </row>
    <row r="14" spans="1:22" ht="15" customHeight="1" x14ac:dyDescent="0.2">
      <c r="C14" s="353" t="s">
        <v>18</v>
      </c>
      <c r="D14" s="355"/>
      <c r="E14" s="353"/>
      <c r="F14" s="354"/>
      <c r="G14" s="354"/>
      <c r="H14" s="354"/>
      <c r="I14" s="354"/>
      <c r="J14" s="354"/>
      <c r="K14" s="354"/>
      <c r="L14" s="354"/>
      <c r="M14" s="355"/>
      <c r="N14" s="44"/>
      <c r="O14" s="353" t="s">
        <v>19</v>
      </c>
      <c r="P14" s="355"/>
      <c r="Q14" s="353"/>
      <c r="R14" s="355"/>
      <c r="S14" s="61" t="s">
        <v>20</v>
      </c>
      <c r="T14" s="61"/>
      <c r="U14" s="62"/>
      <c r="V14" s="279"/>
    </row>
    <row r="15" spans="1:22" ht="15" customHeight="1" x14ac:dyDescent="0.25">
      <c r="C15" s="353" t="s">
        <v>21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5"/>
      <c r="N15" s="44"/>
      <c r="O15" s="345" t="s">
        <v>22</v>
      </c>
      <c r="P15" s="347"/>
      <c r="Q15" s="353"/>
      <c r="R15" s="355"/>
      <c r="S15" s="61" t="s">
        <v>20</v>
      </c>
      <c r="T15" s="240"/>
      <c r="U15" s="294"/>
      <c r="V15" s="45"/>
    </row>
    <row r="16" spans="1:22" ht="15" customHeight="1" x14ac:dyDescent="0.25">
      <c r="C16" s="353" t="s">
        <v>23</v>
      </c>
      <c r="D16" s="354"/>
      <c r="E16" s="324"/>
      <c r="F16" s="324"/>
      <c r="G16" s="324"/>
      <c r="H16" s="324"/>
      <c r="I16" s="324"/>
      <c r="J16" s="324"/>
      <c r="K16" s="324"/>
      <c r="L16" s="324"/>
      <c r="M16" s="325"/>
      <c r="N16" s="44"/>
      <c r="O16" s="372" t="s">
        <v>104</v>
      </c>
      <c r="P16" s="373"/>
      <c r="Q16" s="353"/>
      <c r="R16" s="355"/>
      <c r="S16" s="63" t="s">
        <v>20</v>
      </c>
      <c r="T16" s="244"/>
      <c r="U16" s="64"/>
      <c r="V16" s="279"/>
    </row>
    <row r="17" spans="1:22" ht="15" customHeight="1" x14ac:dyDescent="0.2">
      <c r="C17" s="353" t="s">
        <v>25</v>
      </c>
      <c r="D17" s="354"/>
      <c r="E17" s="354"/>
      <c r="F17" s="354"/>
      <c r="G17" s="354"/>
      <c r="H17" s="354"/>
      <c r="I17" s="354"/>
      <c r="J17" s="354"/>
      <c r="K17" s="354"/>
      <c r="L17" s="354"/>
      <c r="M17" s="355"/>
      <c r="N17" s="44"/>
      <c r="O17" s="365" t="s">
        <v>24</v>
      </c>
      <c r="P17" s="366"/>
      <c r="Q17" s="366"/>
      <c r="R17" s="366"/>
      <c r="S17" s="366"/>
      <c r="T17" s="366"/>
      <c r="U17" s="367"/>
      <c r="V17" s="279"/>
    </row>
    <row r="18" spans="1:22" ht="15" customHeight="1" x14ac:dyDescent="0.2">
      <c r="C18" s="390"/>
      <c r="D18" s="390"/>
      <c r="E18" s="297"/>
      <c r="F18" s="297"/>
      <c r="G18" s="297"/>
      <c r="H18" s="297"/>
      <c r="I18" s="297"/>
      <c r="J18" s="297"/>
      <c r="K18" s="297"/>
      <c r="L18" s="297"/>
      <c r="M18" s="297"/>
      <c r="N18" s="44"/>
      <c r="O18" s="331"/>
      <c r="P18" s="332"/>
      <c r="Q18" s="332"/>
      <c r="R18" s="332"/>
      <c r="S18" s="332"/>
      <c r="T18" s="332"/>
      <c r="U18" s="333"/>
      <c r="V18" s="279"/>
    </row>
    <row r="19" spans="1:22" ht="15" customHeight="1" x14ac:dyDescent="0.25">
      <c r="C19" s="393" t="s">
        <v>26</v>
      </c>
      <c r="D19" s="394"/>
      <c r="E19" s="369"/>
      <c r="F19" s="370"/>
      <c r="G19" s="370"/>
      <c r="H19" s="371"/>
      <c r="I19" s="319" t="s">
        <v>27</v>
      </c>
      <c r="J19" s="319"/>
      <c r="K19" s="319"/>
      <c r="L19" s="284"/>
      <c r="M19" s="46"/>
      <c r="N19" s="277" t="s">
        <v>28</v>
      </c>
      <c r="O19" s="278"/>
      <c r="P19" s="278"/>
      <c r="Q19" s="278"/>
      <c r="V19" s="279"/>
    </row>
    <row r="20" spans="1:22" ht="15" customHeight="1" x14ac:dyDescent="0.2">
      <c r="A20" s="1"/>
    </row>
    <row r="21" spans="1:22" ht="15" customHeight="1" x14ac:dyDescent="0.2">
      <c r="A21" s="1"/>
    </row>
    <row r="22" spans="1:22" ht="15" customHeight="1" x14ac:dyDescent="0.25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22" ht="15" customHeight="1" x14ac:dyDescent="0.2">
      <c r="D23" s="291"/>
      <c r="E23" s="291"/>
      <c r="F23" s="291"/>
      <c r="G23" s="291"/>
      <c r="H23" s="291"/>
      <c r="I23" s="291"/>
      <c r="J23" s="291"/>
      <c r="K23" s="291"/>
      <c r="L23" s="340" t="str">
        <f>CONCATENATE("SaaS / ",E6)</f>
        <v>SaaS / YEAR</v>
      </c>
      <c r="M23" s="340"/>
      <c r="N23" s="340"/>
    </row>
    <row r="24" spans="1:22" s="8" customFormat="1" ht="15.75" x14ac:dyDescent="0.2">
      <c r="A24" s="2"/>
      <c r="B24" s="7"/>
      <c r="C24" s="389" t="s">
        <v>30</v>
      </c>
      <c r="D24" s="389"/>
      <c r="E24" s="296"/>
      <c r="F24" s="296"/>
      <c r="G24" s="392" t="s">
        <v>31</v>
      </c>
      <c r="H24" s="392"/>
      <c r="I24" s="392"/>
      <c r="J24" s="392"/>
      <c r="K24" s="392"/>
      <c r="L24" s="23" t="s">
        <v>111</v>
      </c>
      <c r="M24" s="23" t="s">
        <v>33</v>
      </c>
      <c r="N24" s="23" t="s">
        <v>34</v>
      </c>
    </row>
    <row r="25" spans="1:22" s="8" customFormat="1" ht="12.75" x14ac:dyDescent="0.2">
      <c r="A25" s="7"/>
      <c r="B25" s="7"/>
    </row>
    <row r="26" spans="1:22" s="14" customFormat="1" ht="15" customHeight="1" x14ac:dyDescent="0.25">
      <c r="A26" s="11"/>
      <c r="B26" s="12" t="s">
        <v>41</v>
      </c>
      <c r="C26" s="37" t="s">
        <v>112</v>
      </c>
      <c r="D26" s="286"/>
      <c r="E26" s="286"/>
      <c r="F26" s="286"/>
      <c r="G26" s="290"/>
      <c r="H26" s="290"/>
      <c r="I26" s="290"/>
      <c r="J26" s="290"/>
      <c r="K26" s="290"/>
      <c r="L26" s="65"/>
      <c r="M26" s="13"/>
      <c r="N26" s="13"/>
      <c r="O26" s="191"/>
      <c r="P26" s="192" t="s">
        <v>113</v>
      </c>
      <c r="Q26" s="205" t="s">
        <v>114</v>
      </c>
      <c r="R26" s="196" t="s">
        <v>115</v>
      </c>
      <c r="S26" s="387" t="s">
        <v>116</v>
      </c>
      <c r="T26" s="388"/>
    </row>
    <row r="27" spans="1:22" s="14" customFormat="1" ht="32.65" customHeight="1" x14ac:dyDescent="0.25">
      <c r="A27" s="11"/>
      <c r="B27" s="12"/>
      <c r="C27" s="298" t="s">
        <v>117</v>
      </c>
      <c r="D27" s="391"/>
      <c r="E27" s="391"/>
      <c r="F27" s="391"/>
      <c r="G27" s="384" t="s">
        <v>118</v>
      </c>
      <c r="H27" s="384"/>
      <c r="I27" s="384"/>
      <c r="J27" s="384"/>
      <c r="K27" s="384"/>
      <c r="L27" s="188">
        <f>_xlfn.XLOOKUP($T$10,Prices!$E$1:$O$1,Prices!E138:O138,FALSE)</f>
        <v>17225</v>
      </c>
      <c r="M27" s="189"/>
      <c r="N27" s="190">
        <f>IFERROR(M27*L27,0)</f>
        <v>0</v>
      </c>
      <c r="O27" s="193" t="s">
        <v>119</v>
      </c>
      <c r="P27" s="194">
        <f>L27-SUM(Q27:R27)</f>
        <v>6271</v>
      </c>
      <c r="Q27" s="206">
        <f>_xlfn.XLOOKUP($T$10,Prices!$E$1:$O$1,Prices!E140:O140,FALSE)</f>
        <v>6514</v>
      </c>
      <c r="R27" s="197">
        <f>L27-L28</f>
        <v>4440</v>
      </c>
      <c r="S27" s="198">
        <f>SUM(P27:R27)</f>
        <v>17225</v>
      </c>
      <c r="T27" s="199" t="str">
        <f>E4</f>
        <v>GBP</v>
      </c>
    </row>
    <row r="28" spans="1:22" ht="31.15" customHeight="1" x14ac:dyDescent="0.25">
      <c r="B28" s="12"/>
      <c r="C28" s="298" t="s">
        <v>120</v>
      </c>
      <c r="D28" s="315" t="s">
        <v>121</v>
      </c>
      <c r="E28" s="315"/>
      <c r="F28" s="315"/>
      <c r="G28" s="384" t="s">
        <v>122</v>
      </c>
      <c r="H28" s="384"/>
      <c r="I28" s="384"/>
      <c r="J28" s="384"/>
      <c r="K28" s="384"/>
      <c r="L28" s="188">
        <f>_xlfn.XLOOKUP($T$10,Prices!$E$1:$O$1,Prices!E139:O139,FALSE)</f>
        <v>12785</v>
      </c>
      <c r="M28" s="189"/>
      <c r="N28" s="190">
        <f>IFERROR(M28*L28,0)</f>
        <v>0</v>
      </c>
      <c r="O28" s="193" t="s">
        <v>119</v>
      </c>
      <c r="P28" s="195">
        <f>L28-SUM(Q28:R28)</f>
        <v>6271</v>
      </c>
      <c r="Q28" s="207">
        <f>Q27</f>
        <v>6514</v>
      </c>
      <c r="R28" s="200" t="s">
        <v>123</v>
      </c>
      <c r="S28" s="201">
        <f>SUM(P28:R28)</f>
        <v>12785</v>
      </c>
      <c r="T28" s="202" t="str">
        <f>E4</f>
        <v>GBP</v>
      </c>
    </row>
    <row r="29" spans="1:22" ht="19.5" customHeight="1" x14ac:dyDescent="0.25">
      <c r="B29" s="12"/>
      <c r="C29" s="149"/>
      <c r="D29" s="148"/>
      <c r="H29" s="290"/>
      <c r="I29" s="290"/>
      <c r="J29" s="290"/>
      <c r="K29" s="147"/>
      <c r="L29" s="146"/>
      <c r="M29" s="145"/>
      <c r="N29" s="65"/>
      <c r="O29" s="245" t="s">
        <v>124</v>
      </c>
      <c r="P29" s="203"/>
      <c r="Q29" s="204"/>
      <c r="R29" s="204"/>
      <c r="S29" s="204"/>
      <c r="T29" s="204"/>
      <c r="U29" s="204"/>
    </row>
    <row r="30" spans="1:22" ht="15" customHeight="1" x14ac:dyDescent="0.25">
      <c r="B30" s="12"/>
      <c r="C30" s="37" t="s">
        <v>45</v>
      </c>
      <c r="D30" s="290"/>
      <c r="E30" s="290"/>
      <c r="F30" s="290"/>
      <c r="G30" s="290"/>
      <c r="H30" s="290"/>
      <c r="I30" s="290"/>
      <c r="J30" s="290"/>
      <c r="K30" s="290"/>
      <c r="L30" s="81"/>
      <c r="M30" s="13"/>
      <c r="N30" s="65"/>
    </row>
    <row r="31" spans="1:22" ht="15" customHeight="1" x14ac:dyDescent="0.25">
      <c r="B31" s="12" t="s">
        <v>46</v>
      </c>
      <c r="C31" s="286">
        <v>1</v>
      </c>
      <c r="D31" s="286"/>
      <c r="E31" s="286"/>
      <c r="F31" s="286"/>
      <c r="G31" s="281" t="s">
        <v>47</v>
      </c>
      <c r="H31" s="281"/>
      <c r="I31" s="281"/>
      <c r="J31" s="281"/>
      <c r="K31" s="281"/>
      <c r="L31" s="81">
        <f>_xlfn.XLOOKUP($T$10,Prices!$E$1:$O$1,Prices!E143:O143,FALSE)</f>
        <v>100</v>
      </c>
      <c r="M31" s="49"/>
      <c r="N31" s="116">
        <f t="shared" ref="N31:N39" si="0">IFERROR(M31*L31,0)</f>
        <v>0</v>
      </c>
    </row>
    <row r="32" spans="1:22" ht="15" customHeight="1" x14ac:dyDescent="0.25">
      <c r="B32" s="12" t="s">
        <v>48</v>
      </c>
      <c r="C32" s="286">
        <v>5</v>
      </c>
      <c r="D32" s="286"/>
      <c r="E32" s="286"/>
      <c r="F32" s="286"/>
      <c r="G32" s="281" t="s">
        <v>47</v>
      </c>
      <c r="H32" s="281"/>
      <c r="I32" s="281"/>
      <c r="J32" s="281"/>
      <c r="K32" s="281"/>
      <c r="L32" s="81">
        <f>_xlfn.XLOOKUP($T$10,Prices!$E$1:$O$1,Prices!E144:O144,FALSE)</f>
        <v>405</v>
      </c>
      <c r="M32" s="49"/>
      <c r="N32" s="116">
        <f t="shared" si="0"/>
        <v>0</v>
      </c>
    </row>
    <row r="33" spans="2:14" ht="15" customHeight="1" x14ac:dyDescent="0.25">
      <c r="B33" s="12" t="s">
        <v>49</v>
      </c>
      <c r="C33" s="286">
        <v>10</v>
      </c>
      <c r="D33" s="286"/>
      <c r="E33" s="286"/>
      <c r="F33" s="286"/>
      <c r="G33" s="281" t="s">
        <v>47</v>
      </c>
      <c r="H33" s="281"/>
      <c r="I33" s="281"/>
      <c r="J33" s="281"/>
      <c r="K33" s="281"/>
      <c r="L33" s="81">
        <f>_xlfn.XLOOKUP($T$10,Prices!$E$1:$O$1,Prices!E145:O145,FALSE)</f>
        <v>810</v>
      </c>
      <c r="M33" s="49"/>
      <c r="N33" s="116">
        <f t="shared" si="0"/>
        <v>0</v>
      </c>
    </row>
    <row r="34" spans="2:14" ht="15" customHeight="1" x14ac:dyDescent="0.25">
      <c r="B34" s="12"/>
      <c r="C34" s="286">
        <v>15</v>
      </c>
      <c r="D34" s="286"/>
      <c r="E34" s="286"/>
      <c r="F34" s="286"/>
      <c r="G34" s="281" t="s">
        <v>47</v>
      </c>
      <c r="H34" s="281"/>
      <c r="I34" s="281"/>
      <c r="J34" s="281"/>
      <c r="K34" s="281"/>
      <c r="L34" s="81">
        <f>_xlfn.XLOOKUP($T$10,Prices!$E$1:$O$1,Prices!E146:O146,FALSE)</f>
        <v>1110</v>
      </c>
      <c r="M34" s="49"/>
      <c r="N34" s="116">
        <f t="shared" si="0"/>
        <v>0</v>
      </c>
    </row>
    <row r="35" spans="2:14" ht="15" customHeight="1" x14ac:dyDescent="0.25">
      <c r="B35" s="12" t="s">
        <v>50</v>
      </c>
      <c r="C35" s="286">
        <v>25</v>
      </c>
      <c r="D35" s="286"/>
      <c r="E35" s="286"/>
      <c r="F35" s="286"/>
      <c r="G35" s="281" t="s">
        <v>47</v>
      </c>
      <c r="H35" s="281"/>
      <c r="I35" s="281"/>
      <c r="J35" s="281"/>
      <c r="K35" s="281"/>
      <c r="L35" s="81">
        <f>_xlfn.XLOOKUP($T$10,Prices!$E$1:$O$1,Prices!E147:O147,FALSE)</f>
        <v>1700</v>
      </c>
      <c r="M35" s="49"/>
      <c r="N35" s="116">
        <f t="shared" si="0"/>
        <v>0</v>
      </c>
    </row>
    <row r="36" spans="2:14" ht="15" customHeight="1" x14ac:dyDescent="0.25">
      <c r="B36" s="12" t="s">
        <v>50</v>
      </c>
      <c r="C36" s="286">
        <v>50</v>
      </c>
      <c r="D36" s="290"/>
      <c r="E36" s="290"/>
      <c r="F36" s="290"/>
      <c r="G36" s="281" t="s">
        <v>47</v>
      </c>
      <c r="H36" s="281"/>
      <c r="I36" s="281"/>
      <c r="J36" s="281"/>
      <c r="K36" s="281"/>
      <c r="L36" s="81">
        <f>_xlfn.XLOOKUP($T$10,Prices!$E$1:$O$1,Prices!E148:O148,FALSE)</f>
        <v>3250</v>
      </c>
      <c r="M36" s="49"/>
      <c r="N36" s="116">
        <f t="shared" si="0"/>
        <v>0</v>
      </c>
    </row>
    <row r="37" spans="2:14" ht="15" customHeight="1" x14ac:dyDescent="0.25">
      <c r="B37" s="15" t="s">
        <v>51</v>
      </c>
      <c r="C37" s="286">
        <v>100</v>
      </c>
      <c r="D37" s="290"/>
      <c r="E37" s="290"/>
      <c r="F37" s="290"/>
      <c r="G37" s="281" t="s">
        <v>47</v>
      </c>
      <c r="H37" s="281"/>
      <c r="I37" s="281"/>
      <c r="J37" s="281"/>
      <c r="K37" s="281"/>
      <c r="L37" s="81">
        <f>_xlfn.XLOOKUP($T$10,Prices!$E$1:$O$1,Prices!E149:O149,FALSE)</f>
        <v>5900</v>
      </c>
      <c r="M37" s="49"/>
      <c r="N37" s="116">
        <f t="shared" si="0"/>
        <v>0</v>
      </c>
    </row>
    <row r="38" spans="2:14" ht="15" customHeight="1" x14ac:dyDescent="0.25">
      <c r="B38" s="12" t="s">
        <v>52</v>
      </c>
      <c r="C38" s="286">
        <v>250</v>
      </c>
      <c r="D38" s="290"/>
      <c r="E38" s="290"/>
      <c r="F38" s="290"/>
      <c r="G38" s="281" t="s">
        <v>47</v>
      </c>
      <c r="H38" s="281"/>
      <c r="I38" s="281"/>
      <c r="J38" s="281"/>
      <c r="K38" s="281"/>
      <c r="L38" s="81">
        <f>_xlfn.XLOOKUP($T$10,Prices!$E$1:$O$1,Prices!E150:O150,FALSE)</f>
        <v>13500</v>
      </c>
      <c r="M38" s="49"/>
      <c r="N38" s="116">
        <f t="shared" si="0"/>
        <v>0</v>
      </c>
    </row>
    <row r="39" spans="2:14" ht="15" customHeight="1" x14ac:dyDescent="0.25">
      <c r="B39" s="12"/>
      <c r="C39" s="286">
        <v>500</v>
      </c>
      <c r="D39" s="290"/>
      <c r="E39" s="290"/>
      <c r="F39" s="290"/>
      <c r="G39" s="281" t="s">
        <v>47</v>
      </c>
      <c r="H39" s="281"/>
      <c r="I39" s="281"/>
      <c r="J39" s="281"/>
      <c r="K39" s="281"/>
      <c r="L39" s="81">
        <f>_xlfn.XLOOKUP($T$10,Prices!$E$1:$O$1,Prices!E151:O151,FALSE)</f>
        <v>24500</v>
      </c>
      <c r="M39" s="49"/>
      <c r="N39" s="116">
        <f t="shared" si="0"/>
        <v>0</v>
      </c>
    </row>
    <row r="40" spans="2:14" ht="15" customHeight="1" x14ac:dyDescent="0.25">
      <c r="B40" s="12"/>
      <c r="C40" s="286"/>
      <c r="D40" s="290"/>
      <c r="E40" s="290"/>
      <c r="F40" s="290"/>
      <c r="G40" s="281"/>
      <c r="H40" s="281"/>
      <c r="I40" s="281"/>
      <c r="J40" s="281"/>
      <c r="K40" s="281"/>
      <c r="L40" s="81"/>
      <c r="M40" s="290"/>
      <c r="N40" s="65"/>
    </row>
    <row r="41" spans="2:14" ht="15" customHeight="1" x14ac:dyDescent="0.25">
      <c r="B41" s="12" t="s">
        <v>53</v>
      </c>
      <c r="C41" s="37" t="s">
        <v>54</v>
      </c>
      <c r="D41" s="290"/>
      <c r="E41" s="290"/>
      <c r="F41" s="290"/>
      <c r="G41" s="281"/>
      <c r="H41" s="281"/>
      <c r="I41" s="281"/>
      <c r="J41" s="281"/>
      <c r="K41" s="281"/>
      <c r="L41" s="81"/>
      <c r="M41" s="290"/>
      <c r="N41" s="65"/>
    </row>
    <row r="42" spans="2:14" ht="15" customHeight="1" x14ac:dyDescent="0.25">
      <c r="B42" s="12"/>
      <c r="C42" s="286">
        <v>1</v>
      </c>
      <c r="D42" s="290"/>
      <c r="E42" s="290"/>
      <c r="F42" s="290"/>
      <c r="G42" s="281" t="s">
        <v>47</v>
      </c>
      <c r="H42" s="281"/>
      <c r="I42" s="281"/>
      <c r="J42" s="281"/>
      <c r="K42" s="281"/>
      <c r="L42" s="81">
        <f>_xlfn.XLOOKUP($T$10,Prices!$E$1:$O$1,Prices!E154:O154,FALSE)</f>
        <v>556</v>
      </c>
      <c r="M42" s="49"/>
      <c r="N42" s="116">
        <f t="shared" ref="N42:N50" si="1">IFERROR(M42*L42,0)</f>
        <v>0</v>
      </c>
    </row>
    <row r="43" spans="2:14" ht="15" customHeight="1" x14ac:dyDescent="0.25">
      <c r="B43" s="9"/>
      <c r="C43" s="286">
        <v>2</v>
      </c>
      <c r="D43" s="290"/>
      <c r="E43" s="290"/>
      <c r="F43" s="290"/>
      <c r="G43" s="281" t="s">
        <v>47</v>
      </c>
      <c r="H43" s="281"/>
      <c r="I43" s="281"/>
      <c r="J43" s="281"/>
      <c r="K43" s="281"/>
      <c r="L43" s="81">
        <f>_xlfn.XLOOKUP($T$10,Prices!$E$1:$O$1,Prices!E155:O155,FALSE)</f>
        <v>930</v>
      </c>
      <c r="M43" s="49"/>
      <c r="N43" s="116">
        <f t="shared" si="1"/>
        <v>0</v>
      </c>
    </row>
    <row r="44" spans="2:14" ht="15" customHeight="1" x14ac:dyDescent="0.25">
      <c r="B44" s="15" t="s">
        <v>55</v>
      </c>
      <c r="C44" s="286">
        <v>3</v>
      </c>
      <c r="D44" s="290"/>
      <c r="E44" s="290"/>
      <c r="F44" s="290"/>
      <c r="G44" s="281" t="s">
        <v>47</v>
      </c>
      <c r="H44" s="281"/>
      <c r="I44" s="281"/>
      <c r="J44" s="281"/>
      <c r="K44" s="281"/>
      <c r="L44" s="81">
        <f>_xlfn.XLOOKUP($T$10,Prices!$E$1:$O$1,Prices!E156:O156,FALSE)</f>
        <v>1314</v>
      </c>
      <c r="M44" s="49"/>
      <c r="N44" s="116">
        <f t="shared" si="1"/>
        <v>0</v>
      </c>
    </row>
    <row r="45" spans="2:14" ht="15" customHeight="1" x14ac:dyDescent="0.25">
      <c r="B45" s="15" t="s">
        <v>56</v>
      </c>
      <c r="C45" s="286">
        <v>5</v>
      </c>
      <c r="D45" s="290"/>
      <c r="E45" s="290"/>
      <c r="F45" s="290"/>
      <c r="G45" s="281" t="s">
        <v>47</v>
      </c>
      <c r="H45" s="281"/>
      <c r="I45" s="281"/>
      <c r="J45" s="281"/>
      <c r="K45" s="281"/>
      <c r="L45" s="81">
        <f>_xlfn.XLOOKUP($T$10,Prices!$E$1:$O$1,Prices!E157:O157,FALSE)</f>
        <v>1985</v>
      </c>
      <c r="M45" s="49"/>
      <c r="N45" s="116">
        <f t="shared" si="1"/>
        <v>0</v>
      </c>
    </row>
    <row r="46" spans="2:14" ht="15" customHeight="1" x14ac:dyDescent="0.25">
      <c r="B46" s="15" t="s">
        <v>57</v>
      </c>
      <c r="C46" s="286">
        <v>10</v>
      </c>
      <c r="D46" s="290"/>
      <c r="E46" s="290"/>
      <c r="F46" s="290"/>
      <c r="G46" s="281" t="s">
        <v>47</v>
      </c>
      <c r="H46" s="281"/>
      <c r="I46" s="281"/>
      <c r="J46" s="281"/>
      <c r="K46" s="281"/>
      <c r="L46" s="81">
        <f>_xlfn.XLOOKUP($T$10,Prices!$E$1:$O$1,Prices!E158:O158,FALSE)</f>
        <v>3580</v>
      </c>
      <c r="M46" s="49"/>
      <c r="N46" s="116">
        <f t="shared" si="1"/>
        <v>0</v>
      </c>
    </row>
    <row r="47" spans="2:14" ht="15" customHeight="1" x14ac:dyDescent="0.25">
      <c r="B47" s="9"/>
      <c r="C47" s="286">
        <v>20</v>
      </c>
      <c r="D47" s="290"/>
      <c r="E47" s="290"/>
      <c r="F47" s="290"/>
      <c r="G47" s="281" t="s">
        <v>47</v>
      </c>
      <c r="H47" s="281"/>
      <c r="I47" s="281"/>
      <c r="J47" s="281"/>
      <c r="K47" s="281"/>
      <c r="L47" s="81">
        <f>_xlfn.XLOOKUP($T$10,Prices!$E$1:$O$1,Prices!E159:O159,FALSE)</f>
        <v>6580</v>
      </c>
      <c r="M47" s="49"/>
      <c r="N47" s="116">
        <f t="shared" si="1"/>
        <v>0</v>
      </c>
    </row>
    <row r="48" spans="2:14" ht="15" customHeight="1" x14ac:dyDescent="0.25">
      <c r="B48" s="15" t="s">
        <v>58</v>
      </c>
      <c r="C48" s="286">
        <v>30</v>
      </c>
      <c r="D48" s="290"/>
      <c r="E48" s="290"/>
      <c r="F48" s="290"/>
      <c r="G48" s="281" t="s">
        <v>47</v>
      </c>
      <c r="H48" s="281"/>
      <c r="I48" s="281"/>
      <c r="J48" s="281"/>
      <c r="K48" s="281"/>
      <c r="L48" s="81">
        <f>_xlfn.XLOOKUP($T$10,Prices!$E$1:$O$1,Prices!E160:O160,FALSE)</f>
        <v>9030</v>
      </c>
      <c r="M48" s="49"/>
      <c r="N48" s="116">
        <f t="shared" si="1"/>
        <v>0</v>
      </c>
    </row>
    <row r="49" spans="2:21" ht="16.149999999999999" customHeight="1" x14ac:dyDescent="0.25">
      <c r="B49" s="9"/>
      <c r="C49" s="286">
        <v>40</v>
      </c>
      <c r="D49" s="290"/>
      <c r="E49" s="290"/>
      <c r="F49" s="290"/>
      <c r="G49" s="281" t="s">
        <v>47</v>
      </c>
      <c r="H49" s="281"/>
      <c r="I49" s="281"/>
      <c r="J49" s="281"/>
      <c r="K49" s="281"/>
      <c r="L49" s="81">
        <f>_xlfn.XLOOKUP($T$10,Prices!$E$1:$O$1,Prices!E161:O161,FALSE)</f>
        <v>10960</v>
      </c>
      <c r="M49" s="49"/>
      <c r="N49" s="116">
        <f t="shared" si="1"/>
        <v>0</v>
      </c>
    </row>
    <row r="50" spans="2:21" ht="14.65" customHeight="1" x14ac:dyDescent="0.25">
      <c r="B50" s="9"/>
      <c r="C50" s="286">
        <v>50</v>
      </c>
      <c r="D50" s="290"/>
      <c r="E50" s="290"/>
      <c r="F50" s="290"/>
      <c r="G50" s="281" t="s">
        <v>47</v>
      </c>
      <c r="H50" s="281"/>
      <c r="I50" s="281"/>
      <c r="J50" s="281"/>
      <c r="K50" s="281"/>
      <c r="L50" s="81">
        <f>_xlfn.XLOOKUP($T$10,Prices!$E$1:$O$1,Prices!E162:O162,FALSE)</f>
        <v>12300</v>
      </c>
      <c r="M50" s="49"/>
      <c r="N50" s="116">
        <f t="shared" si="1"/>
        <v>0</v>
      </c>
    </row>
    <row r="51" spans="2:21" ht="15" customHeight="1" x14ac:dyDescent="0.25">
      <c r="B51" s="16"/>
      <c r="C51" s="286"/>
      <c r="D51" s="290"/>
      <c r="E51" s="290"/>
      <c r="F51" s="290"/>
      <c r="G51" s="281"/>
      <c r="H51" s="281"/>
      <c r="I51" s="281"/>
      <c r="J51" s="281"/>
      <c r="K51" s="281"/>
      <c r="L51" s="81"/>
      <c r="M51" s="290"/>
      <c r="N51" s="65"/>
    </row>
    <row r="52" spans="2:21" ht="15" customHeight="1" x14ac:dyDescent="0.25">
      <c r="B52" s="16"/>
      <c r="C52" s="37" t="s">
        <v>59</v>
      </c>
      <c r="D52" s="290"/>
      <c r="E52" s="290"/>
      <c r="F52" s="290"/>
      <c r="G52" s="281"/>
      <c r="H52" s="281"/>
      <c r="I52" s="281"/>
      <c r="J52" s="281"/>
      <c r="K52" s="281"/>
      <c r="L52" s="81"/>
      <c r="M52" s="290"/>
      <c r="N52" s="65"/>
    </row>
    <row r="53" spans="2:21" ht="15" customHeight="1" x14ac:dyDescent="0.25">
      <c r="B53" s="16"/>
      <c r="C53" s="286" t="s">
        <v>60</v>
      </c>
      <c r="D53" s="290"/>
      <c r="E53" s="290"/>
      <c r="F53" s="290"/>
      <c r="G53" s="281" t="s">
        <v>47</v>
      </c>
      <c r="H53" s="281"/>
      <c r="I53" s="281"/>
      <c r="J53" s="281"/>
      <c r="K53" s="281"/>
      <c r="L53" s="81">
        <f>_xlfn.XLOOKUP($T$10,Prices!$E$1:$O$1,Prices!E165:O165,FALSE)</f>
        <v>1056</v>
      </c>
      <c r="M53" s="49"/>
      <c r="N53" s="116">
        <f>IFERROR(M53*L53,0)</f>
        <v>0</v>
      </c>
    </row>
    <row r="54" spans="2:21" ht="15" customHeight="1" x14ac:dyDescent="0.25">
      <c r="B54" s="16"/>
      <c r="C54" s="286"/>
      <c r="D54" s="306"/>
      <c r="E54" s="306"/>
      <c r="F54" s="306"/>
      <c r="G54" s="306"/>
      <c r="H54" s="306"/>
      <c r="I54" s="306"/>
      <c r="J54" s="306"/>
      <c r="K54" s="81"/>
      <c r="L54" s="290"/>
      <c r="M54" s="65"/>
      <c r="N54" s="290"/>
      <c r="O54" s="290"/>
      <c r="P54" s="290"/>
      <c r="Q54" s="290"/>
      <c r="R54" s="290"/>
      <c r="S54" s="290"/>
      <c r="T54" s="290"/>
    </row>
    <row r="55" spans="2:21" ht="15" customHeight="1" x14ac:dyDescent="0.25">
      <c r="B55" s="16"/>
      <c r="C55" s="37" t="s">
        <v>61</v>
      </c>
      <c r="D55" s="280"/>
      <c r="E55" s="280"/>
      <c r="F55" s="280"/>
      <c r="G55" s="280"/>
      <c r="H55" s="280"/>
      <c r="I55" s="280"/>
      <c r="J55" s="280"/>
      <c r="K55" s="81"/>
      <c r="L55" s="290"/>
      <c r="M55" s="65"/>
      <c r="N55" s="290"/>
      <c r="O55" s="290"/>
      <c r="P55" s="290"/>
      <c r="Q55" s="290"/>
      <c r="R55" s="290"/>
      <c r="S55" s="290"/>
      <c r="T55" s="290"/>
    </row>
    <row r="56" spans="2:21" ht="15" customHeight="1" x14ac:dyDescent="0.25">
      <c r="B56" s="16"/>
      <c r="C56" s="286" t="s">
        <v>62</v>
      </c>
      <c r="D56" s="280"/>
      <c r="E56" s="280"/>
      <c r="F56" s="280"/>
      <c r="G56" s="280"/>
      <c r="H56" s="280"/>
      <c r="I56" s="280"/>
      <c r="J56" s="280"/>
      <c r="K56" s="81"/>
      <c r="L56" s="81">
        <f>_xlfn.XLOOKUP($T$10,Prices!$E$1:$O$1,Prices!E168:O168,FALSE)</f>
        <v>4420</v>
      </c>
      <c r="M56" s="49"/>
      <c r="N56" s="116">
        <f t="shared" ref="N56:N57" si="2">IFERROR(M56*L56,0)</f>
        <v>0</v>
      </c>
      <c r="O56" s="290"/>
      <c r="P56" s="290"/>
      <c r="Q56" s="290"/>
      <c r="R56" s="290"/>
      <c r="S56" s="290"/>
      <c r="T56" s="290"/>
    </row>
    <row r="57" spans="2:21" ht="15" customHeight="1" x14ac:dyDescent="0.25">
      <c r="B57" s="16"/>
      <c r="C57" s="286" t="s">
        <v>63</v>
      </c>
      <c r="D57" s="280"/>
      <c r="E57" s="280"/>
      <c r="F57" s="280"/>
      <c r="G57" s="280"/>
      <c r="H57" s="280"/>
      <c r="I57" s="280"/>
      <c r="J57" s="280"/>
      <c r="K57" s="81"/>
      <c r="L57" s="81">
        <f>_xlfn.XLOOKUP($T$10,Prices!$E$1:$O$1,Prices!E169:O169,FALSE)</f>
        <v>1947</v>
      </c>
      <c r="M57" s="49"/>
      <c r="N57" s="116">
        <f t="shared" si="2"/>
        <v>0</v>
      </c>
      <c r="O57" s="290"/>
      <c r="P57" s="290"/>
      <c r="Q57" s="290"/>
      <c r="R57" s="290"/>
      <c r="S57" s="290"/>
      <c r="T57" s="290"/>
    </row>
    <row r="58" spans="2:21" ht="15" customHeight="1" x14ac:dyDescent="0.25">
      <c r="B58" s="16"/>
      <c r="C58" s="286"/>
      <c r="D58" s="280"/>
      <c r="E58" s="280"/>
      <c r="F58" s="280"/>
      <c r="G58" s="280"/>
      <c r="H58" s="280"/>
      <c r="I58" s="280"/>
      <c r="J58" s="280"/>
      <c r="K58" s="81"/>
      <c r="L58" s="290"/>
      <c r="M58" s="65"/>
      <c r="N58" s="290"/>
      <c r="O58" s="290"/>
      <c r="P58" s="290"/>
      <c r="Q58" s="290"/>
      <c r="R58" s="290"/>
      <c r="S58" s="290"/>
      <c r="T58" s="290"/>
    </row>
    <row r="59" spans="2:21" ht="15" customHeight="1" x14ac:dyDescent="0.25">
      <c r="B59" s="16"/>
      <c r="C59" s="34" t="s">
        <v>67</v>
      </c>
      <c r="D59" s="306"/>
      <c r="E59" s="306"/>
      <c r="F59" s="306"/>
      <c r="G59" s="306"/>
      <c r="H59" s="306"/>
      <c r="I59" s="306"/>
      <c r="J59" s="306"/>
      <c r="K59" s="81"/>
      <c r="L59" s="290"/>
      <c r="M59" s="65"/>
      <c r="N59" s="290"/>
      <c r="O59" s="290"/>
      <c r="P59" s="290"/>
      <c r="Q59" s="290"/>
      <c r="R59" s="290"/>
      <c r="S59" s="290"/>
      <c r="T59" s="290"/>
    </row>
    <row r="60" spans="2:21" ht="15" customHeight="1" x14ac:dyDescent="0.25">
      <c r="B60" s="16"/>
      <c r="C60" s="35" t="s">
        <v>67</v>
      </c>
      <c r="D60" s="35"/>
      <c r="E60" s="281"/>
      <c r="F60" s="281"/>
      <c r="G60" s="281" t="s">
        <v>68</v>
      </c>
      <c r="H60" s="281"/>
      <c r="I60" s="281"/>
      <c r="J60" s="281"/>
      <c r="K60" s="281"/>
      <c r="L60" s="81" t="str">
        <f>_xlfn.XLOOKUP($T$10,Prices!$E$1:$O$1,Prices!E172:O172,FALSE)</f>
        <v>-</v>
      </c>
      <c r="M60" s="49"/>
      <c r="N60" s="116">
        <f>IFERROR(M60*L60,0)</f>
        <v>0</v>
      </c>
      <c r="O60" s="302" t="str">
        <f>IF(L60="-",IF(M60&gt;0," Product is not available in the region",""),"")</f>
        <v/>
      </c>
      <c r="P60" s="303"/>
      <c r="Q60" s="303"/>
      <c r="R60" s="303"/>
      <c r="S60" s="290"/>
      <c r="T60" s="290"/>
      <c r="U60" s="290"/>
    </row>
    <row r="61" spans="2:21" ht="15" customHeight="1" x14ac:dyDescent="0.25">
      <c r="B61" s="16"/>
      <c r="C61" s="286"/>
      <c r="D61" s="290"/>
      <c r="E61" s="290"/>
      <c r="F61" s="290"/>
      <c r="G61" s="281"/>
      <c r="H61" s="281"/>
      <c r="I61" s="281"/>
      <c r="J61" s="281"/>
      <c r="K61" s="281"/>
      <c r="L61" s="65"/>
      <c r="M61" s="290"/>
      <c r="N61" s="65"/>
    </row>
    <row r="62" spans="2:21" ht="15" customHeight="1" x14ac:dyDescent="0.25">
      <c r="B62" s="16"/>
      <c r="C62" s="286"/>
      <c r="D62" s="286"/>
      <c r="E62" s="286"/>
      <c r="F62" s="286"/>
      <c r="G62" s="286"/>
      <c r="H62" s="286"/>
      <c r="I62" s="286"/>
      <c r="J62" s="286"/>
      <c r="K62" s="286"/>
      <c r="L62" s="20"/>
      <c r="M62" s="20"/>
      <c r="N62" s="120"/>
    </row>
    <row r="63" spans="2:21" ht="15" customHeight="1" x14ac:dyDescent="0.25">
      <c r="M63" s="17" t="s">
        <v>106</v>
      </c>
      <c r="N63" s="224">
        <f>SUM(N27:N28,N31:N39,N42:N50,N53,N56:N57,N60)</f>
        <v>0</v>
      </c>
      <c r="O63" s="290" t="str">
        <f>$E$4</f>
        <v>GBP</v>
      </c>
      <c r="P63" s="290"/>
      <c r="Q63" s="290"/>
      <c r="R63" s="290"/>
      <c r="S63" s="290"/>
      <c r="T63" s="290"/>
      <c r="U63" s="290"/>
    </row>
    <row r="64" spans="2:21" ht="15" customHeight="1" x14ac:dyDescent="0.25">
      <c r="M64" s="17"/>
      <c r="N64" s="290"/>
      <c r="O64" s="290"/>
      <c r="P64" s="290"/>
      <c r="Q64" s="290"/>
      <c r="R64" s="290"/>
      <c r="S64" s="290"/>
      <c r="T64" s="290"/>
      <c r="U64" s="290"/>
    </row>
    <row r="65" spans="3:18" ht="15" customHeight="1" x14ac:dyDescent="0.25">
      <c r="C65" s="312" t="s">
        <v>125</v>
      </c>
      <c r="D65" s="312"/>
      <c r="E65" s="312"/>
      <c r="F65" s="312"/>
      <c r="G65" s="312"/>
      <c r="H65" s="312"/>
      <c r="I65" s="312"/>
      <c r="J65" s="312"/>
      <c r="K65" s="312"/>
      <c r="L65" s="49"/>
      <c r="M65" s="222" t="s">
        <v>74</v>
      </c>
      <c r="N65" s="116">
        <f>N63/12*ROUNDUP(L65,0)</f>
        <v>0</v>
      </c>
      <c r="O65" s="290" t="str">
        <f>$E$4</f>
        <v>GBP</v>
      </c>
    </row>
    <row r="66" spans="3:18" ht="15" customHeight="1" x14ac:dyDescent="0.2">
      <c r="C66" s="14"/>
      <c r="N66" s="67"/>
    </row>
    <row r="67" spans="3:18" ht="15" customHeight="1" x14ac:dyDescent="0.25">
      <c r="C67" s="51" t="s">
        <v>75</v>
      </c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121"/>
      <c r="O67" s="19"/>
      <c r="P67" s="19"/>
      <c r="Q67" s="19"/>
      <c r="R67" s="19"/>
    </row>
    <row r="68" spans="3:18" ht="30" customHeight="1" x14ac:dyDescent="0.2">
      <c r="C68" s="24" t="s">
        <v>30</v>
      </c>
      <c r="D68" s="299" t="s">
        <v>31</v>
      </c>
      <c r="E68" s="299"/>
      <c r="F68" s="299"/>
      <c r="G68" s="299"/>
      <c r="H68" s="299"/>
      <c r="I68" s="299"/>
      <c r="J68" s="299"/>
      <c r="K68" s="299"/>
      <c r="L68" s="23" t="s">
        <v>32</v>
      </c>
      <c r="M68" s="23" t="s">
        <v>33</v>
      </c>
      <c r="N68" s="122" t="s">
        <v>34</v>
      </c>
    </row>
    <row r="69" spans="3:18" ht="15" customHeight="1" x14ac:dyDescent="0.25">
      <c r="C69" s="286"/>
      <c r="D69" s="286"/>
      <c r="E69" s="286"/>
      <c r="F69" s="286"/>
      <c r="G69" s="286"/>
      <c r="H69" s="286"/>
      <c r="I69" s="286"/>
      <c r="J69" s="286"/>
      <c r="K69" s="286"/>
      <c r="L69" s="20"/>
      <c r="M69" s="20"/>
      <c r="N69" s="120"/>
    </row>
    <row r="70" spans="3:18" ht="15" customHeight="1" x14ac:dyDescent="0.2">
      <c r="C70" s="54" t="s">
        <v>76</v>
      </c>
      <c r="D70" s="55"/>
      <c r="E70" s="55"/>
      <c r="F70" s="55"/>
      <c r="G70" s="55"/>
      <c r="H70" s="55"/>
      <c r="I70" s="55"/>
      <c r="J70" s="55"/>
      <c r="K70" s="55"/>
      <c r="L70" s="53"/>
      <c r="M70" s="53"/>
      <c r="N70" s="123"/>
    </row>
    <row r="71" spans="3:18" ht="15" customHeight="1" x14ac:dyDescent="0.25">
      <c r="C71" s="298" t="s">
        <v>77</v>
      </c>
      <c r="D71" s="55"/>
      <c r="E71" s="55"/>
      <c r="F71" s="55"/>
      <c r="G71" s="55"/>
      <c r="H71" s="55"/>
      <c r="I71" s="55"/>
      <c r="J71" s="55"/>
      <c r="K71" s="55"/>
      <c r="L71" s="85">
        <f>_xlfn.XLOOKUP($T$10,Prices!$E$1:$O$1,Prices!E177:O177,FALSE)</f>
        <v>222</v>
      </c>
      <c r="M71" s="49"/>
      <c r="N71" s="116">
        <f>M71*L71</f>
        <v>0</v>
      </c>
    </row>
    <row r="72" spans="3:18" ht="15" customHeight="1" x14ac:dyDescent="0.25">
      <c r="C72" s="298" t="s">
        <v>78</v>
      </c>
      <c r="D72" s="55"/>
      <c r="E72" s="55"/>
      <c r="F72" s="55"/>
      <c r="G72" s="55"/>
      <c r="H72" s="55"/>
      <c r="I72" s="55"/>
      <c r="J72" s="55"/>
      <c r="K72" s="55"/>
      <c r="L72" s="85">
        <f>_xlfn.XLOOKUP($T$10,Prices!$E$1:$O$1,Prices!E178:O178,FALSE)</f>
        <v>2220</v>
      </c>
      <c r="M72" s="49"/>
      <c r="N72" s="116">
        <f t="shared" ref="N72" si="3">M72*L72</f>
        <v>0</v>
      </c>
    </row>
    <row r="73" spans="3:18" ht="15" customHeight="1" x14ac:dyDescent="0.2">
      <c r="C73" s="55"/>
      <c r="D73" s="55"/>
      <c r="E73" s="55"/>
      <c r="F73" s="55"/>
      <c r="G73" s="55"/>
      <c r="H73" s="55"/>
      <c r="I73" s="55"/>
      <c r="J73" s="55"/>
      <c r="K73" s="55"/>
      <c r="L73" s="85"/>
      <c r="N73" s="123"/>
    </row>
    <row r="74" spans="3:18" x14ac:dyDescent="0.25">
      <c r="C74" s="37" t="s">
        <v>79</v>
      </c>
      <c r="D74" s="55"/>
      <c r="E74" s="55"/>
      <c r="F74" s="55"/>
      <c r="G74" s="55"/>
      <c r="H74" s="55"/>
      <c r="I74" s="55"/>
      <c r="J74" s="55"/>
      <c r="K74" s="55"/>
      <c r="L74" s="85"/>
      <c r="N74" s="123"/>
    </row>
    <row r="75" spans="3:18" ht="30" x14ac:dyDescent="0.25">
      <c r="C75" s="56" t="s">
        <v>80</v>
      </c>
      <c r="E75" s="282" t="s">
        <v>81</v>
      </c>
      <c r="F75" s="282"/>
      <c r="G75" s="290"/>
      <c r="H75" s="290"/>
      <c r="I75" s="290"/>
      <c r="J75" s="290"/>
      <c r="K75" s="290"/>
      <c r="L75" s="85">
        <f>_xlfn.XLOOKUP($T$10,Prices!$E$1:$O$1,Prices!E181:O181,FALSE)</f>
        <v>5328</v>
      </c>
      <c r="M75" s="49"/>
      <c r="N75" s="116">
        <f t="shared" ref="N75:N77" si="4">M75*L75</f>
        <v>0</v>
      </c>
    </row>
    <row r="76" spans="3:18" ht="15" customHeight="1" x14ac:dyDescent="0.25">
      <c r="C76" s="56" t="s">
        <v>82</v>
      </c>
      <c r="E76" s="282" t="s">
        <v>83</v>
      </c>
      <c r="F76" s="282"/>
      <c r="G76" s="290"/>
      <c r="H76" s="290"/>
      <c r="I76" s="290"/>
      <c r="J76" s="290"/>
      <c r="K76" s="290"/>
      <c r="L76" s="85">
        <f>_xlfn.XLOOKUP($T$10,Prices!$E$1:$O$1,Prices!E182:O182,FALSE)</f>
        <v>555</v>
      </c>
      <c r="M76" s="49"/>
      <c r="N76" s="116">
        <f t="shared" si="4"/>
        <v>0</v>
      </c>
    </row>
    <row r="77" spans="3:18" ht="15" customHeight="1" x14ac:dyDescent="0.25">
      <c r="C77" s="56" t="s">
        <v>84</v>
      </c>
      <c r="E77" s="282" t="s">
        <v>85</v>
      </c>
      <c r="F77" s="282"/>
      <c r="G77" s="290"/>
      <c r="H77" s="290"/>
      <c r="I77" s="290"/>
      <c r="J77" s="290"/>
      <c r="K77" s="290"/>
      <c r="L77" s="85">
        <f>_xlfn.XLOOKUP($T$10,Prices!$E$1:$O$1,Prices!E183:O183,FALSE)</f>
        <v>13320</v>
      </c>
      <c r="M77" s="49"/>
      <c r="N77" s="116">
        <f t="shared" si="4"/>
        <v>0</v>
      </c>
    </row>
    <row r="78" spans="3:18" x14ac:dyDescent="0.2">
      <c r="C78" s="55"/>
      <c r="E78" s="283"/>
      <c r="F78" s="283"/>
      <c r="G78" s="283"/>
      <c r="H78" s="283"/>
      <c r="I78" s="283"/>
      <c r="J78" s="283"/>
      <c r="K78" s="283"/>
      <c r="L78" s="85"/>
      <c r="N78" s="123"/>
    </row>
    <row r="79" spans="3:18" ht="15" customHeight="1" x14ac:dyDescent="0.25">
      <c r="C79" s="37" t="s">
        <v>86</v>
      </c>
      <c r="E79" s="283"/>
      <c r="F79" s="283"/>
      <c r="G79" s="283"/>
      <c r="H79" s="283"/>
      <c r="I79" s="283"/>
      <c r="J79" s="283"/>
      <c r="K79" s="283"/>
      <c r="L79" s="85"/>
      <c r="N79" s="123"/>
    </row>
    <row r="80" spans="3:18" x14ac:dyDescent="0.25">
      <c r="C80" s="286" t="s">
        <v>87</v>
      </c>
      <c r="E80" s="282" t="s">
        <v>88</v>
      </c>
      <c r="F80" s="282"/>
      <c r="G80" s="282"/>
      <c r="H80" s="282"/>
      <c r="I80" s="282"/>
      <c r="J80" s="282"/>
      <c r="K80" s="282"/>
      <c r="L80" s="85">
        <f>_xlfn.XLOOKUP($T$10,Prices!$E$1:$O$1,Prices!E186:O186,FALSE)</f>
        <v>2886</v>
      </c>
      <c r="M80" s="49"/>
      <c r="N80" s="116">
        <f t="shared" ref="N80:N85" si="5">M80*L80</f>
        <v>0</v>
      </c>
    </row>
    <row r="81" spans="3:15" x14ac:dyDescent="0.25">
      <c r="C81" s="286" t="s">
        <v>89</v>
      </c>
      <c r="E81" s="282" t="s">
        <v>90</v>
      </c>
      <c r="F81" s="282"/>
      <c r="G81" s="282"/>
      <c r="H81" s="282"/>
      <c r="I81" s="282"/>
      <c r="J81" s="282"/>
      <c r="K81" s="282"/>
      <c r="L81" s="85">
        <f>_xlfn.XLOOKUP($T$10,Prices!$E$1:$O$1,Prices!E187:O187,FALSE)</f>
        <v>5772</v>
      </c>
      <c r="M81" s="49"/>
      <c r="N81" s="116">
        <f t="shared" si="5"/>
        <v>0</v>
      </c>
    </row>
    <row r="82" spans="3:15" ht="15" customHeight="1" x14ac:dyDescent="0.25">
      <c r="C82" s="55"/>
      <c r="E82" s="283"/>
      <c r="F82" s="283"/>
      <c r="G82" s="283"/>
      <c r="H82" s="283"/>
      <c r="I82" s="283"/>
      <c r="J82" s="283"/>
      <c r="K82" s="283"/>
      <c r="L82" s="85"/>
      <c r="M82" s="57"/>
      <c r="N82" s="124"/>
    </row>
    <row r="83" spans="3:15" ht="15" customHeight="1" x14ac:dyDescent="0.25">
      <c r="C83" s="37" t="s">
        <v>91</v>
      </c>
      <c r="E83" s="283"/>
      <c r="F83" s="283"/>
      <c r="G83" s="283"/>
      <c r="H83" s="283"/>
      <c r="I83" s="283"/>
      <c r="J83" s="283"/>
      <c r="K83" s="283"/>
      <c r="L83" s="85"/>
      <c r="M83" s="57"/>
      <c r="N83" s="124"/>
    </row>
    <row r="84" spans="3:15" x14ac:dyDescent="0.25">
      <c r="C84" s="286" t="s">
        <v>92</v>
      </c>
      <c r="E84" s="282" t="s">
        <v>93</v>
      </c>
      <c r="F84" s="78">
        <f>L84</f>
        <v>1550</v>
      </c>
      <c r="G84" s="79" t="str">
        <f>E4</f>
        <v>GBP</v>
      </c>
      <c r="H84" s="282" t="s">
        <v>94</v>
      </c>
      <c r="I84" s="78">
        <f>ROUND(F84*0.95/5,0)*5</f>
        <v>1475</v>
      </c>
      <c r="J84" s="79" t="str">
        <f>G84</f>
        <v>GBP</v>
      </c>
      <c r="K84" s="282" t="s">
        <v>95</v>
      </c>
      <c r="L84" s="85">
        <f>_xlfn.XLOOKUP($T$10,Prices!$E$1:$O$1,Prices!E190:O190,FALSE)</f>
        <v>1550</v>
      </c>
      <c r="M84" s="49"/>
      <c r="N84" s="116">
        <f>IF(M84=0,0,F84+(M84-1)*I84)</f>
        <v>0</v>
      </c>
    </row>
    <row r="85" spans="3:15" ht="15" customHeight="1" x14ac:dyDescent="0.25">
      <c r="C85" s="286" t="s">
        <v>96</v>
      </c>
      <c r="E85" s="282" t="s">
        <v>90</v>
      </c>
      <c r="F85" s="282"/>
      <c r="G85" s="282"/>
      <c r="H85" s="282"/>
      <c r="I85" s="282"/>
      <c r="J85" s="282"/>
      <c r="K85" s="282"/>
      <c r="L85" s="85">
        <f>_xlfn.XLOOKUP($T$10,Prices!$E$1:$O$1,Prices!E191:O191,FALSE)</f>
        <v>6215</v>
      </c>
      <c r="M85" s="49"/>
      <c r="N85" s="116">
        <f t="shared" si="5"/>
        <v>0</v>
      </c>
    </row>
    <row r="86" spans="3:15" ht="15" customHeight="1" x14ac:dyDescent="0.2">
      <c r="N86" s="67"/>
    </row>
    <row r="87" spans="3:15" ht="15" customHeight="1" x14ac:dyDescent="0.2">
      <c r="N87" s="67"/>
    </row>
    <row r="88" spans="3:15" ht="15" customHeight="1" x14ac:dyDescent="0.25">
      <c r="M88" s="17" t="s">
        <v>108</v>
      </c>
      <c r="N88" s="118">
        <f>IF(L65=0,SUM(N63,N71:N72,N75:N77,N80:N81,N84:N85),SUM(N65,N71:N72,N75:N77,N80:N81,N84:N85))</f>
        <v>0</v>
      </c>
      <c r="O88" s="290" t="str">
        <f t="shared" ref="O88:O89" si="6">$E$4</f>
        <v>GBP</v>
      </c>
    </row>
    <row r="89" spans="3:15" ht="15" customHeight="1" x14ac:dyDescent="0.25">
      <c r="M89" s="17" t="s">
        <v>109</v>
      </c>
      <c r="N89" s="118">
        <f>IF(L65=0,N63,N65)</f>
        <v>0</v>
      </c>
      <c r="O89" s="290" t="str">
        <f t="shared" si="6"/>
        <v>GBP</v>
      </c>
    </row>
    <row r="93" spans="3:15" ht="15" customHeight="1" x14ac:dyDescent="0.2">
      <c r="C93" s="305" t="s">
        <v>99</v>
      </c>
      <c r="D93" s="305"/>
      <c r="E93" s="305"/>
      <c r="F93" s="305"/>
      <c r="G93" s="305"/>
      <c r="H93" s="305"/>
      <c r="I93" s="305"/>
      <c r="J93" s="305"/>
    </row>
    <row r="94" spans="3:15" ht="15" customHeight="1" x14ac:dyDescent="0.2">
      <c r="C94" s="305" t="s">
        <v>100</v>
      </c>
      <c r="D94" s="305"/>
      <c r="E94" s="305"/>
      <c r="F94" s="305"/>
      <c r="G94" s="305"/>
      <c r="H94" s="305"/>
      <c r="I94" s="305"/>
      <c r="J94" s="305"/>
    </row>
    <row r="95" spans="3:15" ht="15" customHeight="1" x14ac:dyDescent="0.2">
      <c r="C95" s="305" t="s">
        <v>101</v>
      </c>
      <c r="D95" s="305"/>
      <c r="E95" s="305"/>
      <c r="F95" s="305"/>
      <c r="G95" s="305"/>
      <c r="H95" s="305"/>
      <c r="I95" s="305"/>
      <c r="J95" s="305"/>
      <c r="K95" s="18"/>
    </row>
    <row r="135" spans="4:6" ht="15" customHeight="1" x14ac:dyDescent="0.25">
      <c r="D135" s="290"/>
      <c r="E135" s="290"/>
      <c r="F135" s="290"/>
    </row>
    <row r="136" spans="4:6" ht="15" customHeight="1" x14ac:dyDescent="0.25">
      <c r="D136" s="290"/>
      <c r="E136" s="290"/>
      <c r="F136" s="290"/>
    </row>
    <row r="137" spans="4:6" ht="15" customHeight="1" x14ac:dyDescent="0.25">
      <c r="D137" s="290"/>
      <c r="E137" s="290"/>
      <c r="F137" s="290"/>
    </row>
    <row r="138" spans="4:6" ht="15" customHeight="1" x14ac:dyDescent="0.25">
      <c r="D138" s="290"/>
      <c r="E138" s="290"/>
      <c r="F138" s="290"/>
    </row>
    <row r="139" spans="4:6" ht="15" customHeight="1" x14ac:dyDescent="0.25">
      <c r="D139" s="290"/>
      <c r="E139" s="290"/>
      <c r="F139" s="290"/>
    </row>
    <row r="140" spans="4:6" ht="15" customHeight="1" x14ac:dyDescent="0.25">
      <c r="D140" s="290"/>
      <c r="E140" s="290"/>
      <c r="F140" s="290"/>
    </row>
    <row r="141" spans="4:6" ht="15" customHeight="1" x14ac:dyDescent="0.25">
      <c r="D141" s="290"/>
      <c r="E141" s="290"/>
      <c r="F141" s="290"/>
    </row>
    <row r="142" spans="4:6" ht="15" customHeight="1" x14ac:dyDescent="0.25">
      <c r="D142" s="290"/>
      <c r="E142" s="290"/>
      <c r="F142" s="290"/>
    </row>
    <row r="143" spans="4:6" ht="15" customHeight="1" x14ac:dyDescent="0.25">
      <c r="D143" s="290"/>
      <c r="E143" s="290"/>
      <c r="F143" s="290"/>
    </row>
    <row r="144" spans="4:6" ht="15" customHeight="1" x14ac:dyDescent="0.25">
      <c r="D144" s="290"/>
      <c r="E144" s="290"/>
      <c r="F144" s="290"/>
    </row>
    <row r="145" spans="4:6" ht="15" customHeight="1" x14ac:dyDescent="0.25">
      <c r="D145" s="290"/>
      <c r="E145" s="290"/>
      <c r="F145" s="290"/>
    </row>
    <row r="146" spans="4:6" ht="15" customHeight="1" x14ac:dyDescent="0.25">
      <c r="D146" s="290"/>
      <c r="E146" s="290"/>
      <c r="F146" s="290"/>
    </row>
    <row r="147" spans="4:6" ht="15" customHeight="1" x14ac:dyDescent="0.25">
      <c r="D147" s="290"/>
      <c r="E147" s="290"/>
      <c r="F147" s="290"/>
    </row>
    <row r="148" spans="4:6" ht="15" customHeight="1" x14ac:dyDescent="0.25">
      <c r="D148" s="290"/>
      <c r="E148" s="290"/>
      <c r="F148" s="290"/>
    </row>
    <row r="149" spans="4:6" ht="15" customHeight="1" x14ac:dyDescent="0.25">
      <c r="D149" s="290"/>
      <c r="E149" s="290"/>
      <c r="F149" s="290"/>
    </row>
  </sheetData>
  <sheetProtection algorithmName="SHA-512" hashValue="cqjIMcOeMWl7J0gd2swXL5hZObg6ILllk7DXr/KUBSQbj28sKi1yZYZwzgFUif99zvbgaeSf179fze+vOZnwHQ==" saltValue="FFKU+YUQUfoMeUny3WC6+w==" spinCount="100000" sheet="1" objects="1" scenarios="1"/>
  <protectedRanges>
    <protectedRange sqref="M67:M85" name="Quantity"/>
  </protectedRanges>
  <mergeCells count="60">
    <mergeCell ref="T9:U9"/>
    <mergeCell ref="T10:U10"/>
    <mergeCell ref="S26:T26"/>
    <mergeCell ref="O60:R60"/>
    <mergeCell ref="C93:J93"/>
    <mergeCell ref="C15:D15"/>
    <mergeCell ref="C16:D16"/>
    <mergeCell ref="C24:D24"/>
    <mergeCell ref="G27:K27"/>
    <mergeCell ref="C17:D17"/>
    <mergeCell ref="C18:D18"/>
    <mergeCell ref="D27:F27"/>
    <mergeCell ref="G24:K24"/>
    <mergeCell ref="C19:D19"/>
    <mergeCell ref="I19:K19"/>
    <mergeCell ref="E19:H19"/>
    <mergeCell ref="C94:J94"/>
    <mergeCell ref="C95:J95"/>
    <mergeCell ref="G28:K28"/>
    <mergeCell ref="D28:F28"/>
    <mergeCell ref="D54:J54"/>
    <mergeCell ref="D59:J59"/>
    <mergeCell ref="C65:K65"/>
    <mergeCell ref="O11:U11"/>
    <mergeCell ref="P12:U12"/>
    <mergeCell ref="P13:Q13"/>
    <mergeCell ref="R13:U13"/>
    <mergeCell ref="O14:P14"/>
    <mergeCell ref="Q14:R14"/>
    <mergeCell ref="O16:P16"/>
    <mergeCell ref="Q16:R16"/>
    <mergeCell ref="O17:U18"/>
    <mergeCell ref="L23:N23"/>
    <mergeCell ref="E15:M15"/>
    <mergeCell ref="E16:M16"/>
    <mergeCell ref="E17:M17"/>
    <mergeCell ref="O15:P15"/>
    <mergeCell ref="Q15:R15"/>
    <mergeCell ref="C14:D14"/>
    <mergeCell ref="C11:L11"/>
    <mergeCell ref="C3:D3"/>
    <mergeCell ref="C4:D4"/>
    <mergeCell ref="C5:D5"/>
    <mergeCell ref="C6:D6"/>
    <mergeCell ref="C7:D7"/>
    <mergeCell ref="C8:D8"/>
    <mergeCell ref="F3:H3"/>
    <mergeCell ref="F4:H4"/>
    <mergeCell ref="E14:M14"/>
    <mergeCell ref="F5:H5"/>
    <mergeCell ref="I5:K5"/>
    <mergeCell ref="C2:E2"/>
    <mergeCell ref="I3:M4"/>
    <mergeCell ref="I6:M6"/>
    <mergeCell ref="E12:M12"/>
    <mergeCell ref="E13:M13"/>
    <mergeCell ref="C9:D9"/>
    <mergeCell ref="C10:D10"/>
    <mergeCell ref="C12:D12"/>
    <mergeCell ref="C13:D13"/>
  </mergeCells>
  <hyperlinks>
    <hyperlink ref="N19" location="'License Setup'!A1" display="*add additional connectors via 'License Setup' Tab" xr:uid="{72A4ABB4-6322-48FD-9F4F-05FAAEED614D}"/>
  </hyperlinks>
  <pageMargins left="0.7" right="0.7" top="0.75" bottom="0.75" header="0.3" footer="0.3"/>
  <pageSetup orientation="portrait" r:id="rId1"/>
  <ignoredErrors>
    <ignoredError sqref="J84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F3BC436-0F4F-46BB-98E9-7B1C6C57A8CC}">
          <x14:formula1>
            <xm:f>Setup!$A$7:$A$18</xm:f>
          </x14:formula1>
          <xm:sqref>E19:H19</xm:sqref>
        </x14:dataValidation>
        <x14:dataValidation type="list" allowBlank="1" showInputMessage="1" showErrorMessage="1" xr:uid="{2D7F854A-8260-4390-96F9-868799D5FD71}">
          <x14:formula1>
            <xm:f>Setup!$A$27:$A$28</xm:f>
          </x14:formula1>
          <xm:sqref>Q14:R14</xm:sqref>
        </x14:dataValidation>
        <x14:dataValidation type="list" allowBlank="1" showInputMessage="1" showErrorMessage="1" xr:uid="{BF9D0AF3-83ED-485B-AB0A-7E602EF722B4}">
          <x14:formula1>
            <xm:f>Setup!$A$21:$A$24</xm:f>
          </x14:formula1>
          <xm:sqref>Q15:R15</xm:sqref>
        </x14:dataValidation>
        <x14:dataValidation type="list" allowBlank="1" showInputMessage="1" showErrorMessage="1" xr:uid="{20058798-8A30-4F87-BE65-5AFAFDCB2D55}">
          <x14:formula1>
            <xm:f>Setup!$C$3:$C$6</xm:f>
          </x14:formula1>
          <xm:sqref>E3</xm:sqref>
        </x14:dataValidation>
        <x14:dataValidation type="list" allowBlank="1" showInputMessage="1" showErrorMessage="1" xr:uid="{86A03F43-94CB-4F5A-A66B-86B0A6FB4403}">
          <x14:formula1>
            <xm:f>Setup!$A$31:$A$32</xm:f>
          </x14:formula1>
          <xm:sqref>Q16:R16</xm:sqref>
        </x14:dataValidation>
        <x14:dataValidation type="list" allowBlank="1" showInputMessage="1" showErrorMessage="1" xr:uid="{07512E8B-9AF3-4D20-8E48-FB022D82CCE9}">
          <x14:formula1>
            <xm:f>Setup!$C$10:$C$16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89265-BCA8-4792-B81C-E0C5ACFBD7F7}">
  <sheetPr>
    <pageSetUpPr fitToPage="1"/>
  </sheetPr>
  <dimension ref="A1:N42"/>
  <sheetViews>
    <sheetView showGridLines="0" topLeftCell="B2" zoomScaleNormal="100" workbookViewId="0">
      <selection activeCell="M6" sqref="M6"/>
    </sheetView>
  </sheetViews>
  <sheetFormatPr defaultColWidth="8.7109375" defaultRowHeight="15" x14ac:dyDescent="0.25"/>
  <cols>
    <col min="1" max="1" width="9.28515625" hidden="1" customWidth="1"/>
    <col min="3" max="3" width="25.28515625" customWidth="1"/>
    <col min="6" max="6" width="15" customWidth="1"/>
    <col min="11" max="11" width="22.7109375" customWidth="1"/>
    <col min="14" max="14" width="9.28515625" customWidth="1"/>
    <col min="15" max="15" width="12.7109375" customWidth="1"/>
  </cols>
  <sheetData>
    <row r="1" spans="1:14" hidden="1" x14ac:dyDescent="0.25">
      <c r="A1" s="290" t="s">
        <v>126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4" ht="103.15" customHeight="1" x14ac:dyDescent="0.25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x14ac:dyDescent="0.25">
      <c r="A3" s="290"/>
      <c r="B3" s="68"/>
      <c r="C3" s="68"/>
      <c r="D3" s="405" t="s">
        <v>127</v>
      </c>
      <c r="E3" s="405"/>
      <c r="F3" s="405"/>
      <c r="G3" s="405"/>
      <c r="H3" s="405"/>
      <c r="I3" s="406"/>
      <c r="J3" s="406"/>
      <c r="K3" s="406"/>
      <c r="L3" s="290"/>
      <c r="M3" s="290"/>
      <c r="N3" s="290"/>
    </row>
    <row r="4" spans="1:14" ht="30" customHeight="1" x14ac:dyDescent="0.25">
      <c r="A4" s="290"/>
      <c r="B4" s="68"/>
      <c r="C4" s="68"/>
      <c r="D4" s="405"/>
      <c r="E4" s="405"/>
      <c r="F4" s="405"/>
      <c r="G4" s="405"/>
      <c r="H4" s="405"/>
      <c r="I4" s="406"/>
      <c r="J4" s="406"/>
      <c r="K4" s="406"/>
      <c r="L4" s="290"/>
      <c r="M4" s="290"/>
      <c r="N4" s="290"/>
    </row>
    <row r="5" spans="1:14" ht="15.75" x14ac:dyDescent="0.25">
      <c r="A5" s="290"/>
      <c r="B5" s="407" t="s">
        <v>128</v>
      </c>
      <c r="C5" s="407"/>
      <c r="D5" s="407"/>
      <c r="E5" s="407"/>
      <c r="F5" s="407"/>
      <c r="G5" s="407"/>
      <c r="H5" s="407"/>
      <c r="I5" s="407"/>
      <c r="J5" s="407"/>
      <c r="K5" s="407"/>
      <c r="L5" s="290"/>
      <c r="M5" s="290"/>
      <c r="N5" s="290"/>
    </row>
    <row r="7" spans="1:14" x14ac:dyDescent="0.25">
      <c r="A7" s="290"/>
      <c r="B7" s="398" t="s">
        <v>129</v>
      </c>
      <c r="C7" s="399"/>
      <c r="D7" s="69"/>
      <c r="E7" s="290"/>
      <c r="F7" s="408" t="s">
        <v>130</v>
      </c>
      <c r="G7" s="409"/>
      <c r="H7" s="409"/>
      <c r="I7" s="409"/>
      <c r="J7" s="409"/>
      <c r="K7" s="409"/>
      <c r="L7" s="290"/>
      <c r="M7" s="290"/>
      <c r="N7" s="290"/>
    </row>
    <row r="8" spans="1:14" x14ac:dyDescent="0.25">
      <c r="A8" s="290"/>
      <c r="B8" s="402"/>
      <c r="C8" s="403"/>
      <c r="D8" s="135" t="s">
        <v>131</v>
      </c>
      <c r="E8" s="290"/>
      <c r="F8" s="409"/>
      <c r="G8" s="409"/>
      <c r="H8" s="409"/>
      <c r="I8" s="409"/>
      <c r="J8" s="409"/>
      <c r="K8" s="409"/>
      <c r="L8" s="290"/>
      <c r="M8" s="290"/>
      <c r="N8" s="290"/>
    </row>
    <row r="9" spans="1:14" x14ac:dyDescent="0.25">
      <c r="A9" s="290"/>
      <c r="B9" s="410"/>
      <c r="C9" s="411"/>
      <c r="D9" s="69"/>
      <c r="E9" s="290"/>
      <c r="F9" s="409"/>
      <c r="G9" s="409"/>
      <c r="H9" s="409"/>
      <c r="I9" s="409"/>
      <c r="J9" s="409"/>
      <c r="K9" s="409"/>
      <c r="L9" s="290"/>
      <c r="M9" s="290"/>
      <c r="N9" s="70"/>
    </row>
    <row r="10" spans="1:14" x14ac:dyDescent="0.25">
      <c r="A10" s="290"/>
      <c r="B10" s="410"/>
      <c r="C10" s="411"/>
      <c r="D10" s="69"/>
      <c r="E10" s="290"/>
      <c r="F10" s="409"/>
      <c r="G10" s="409"/>
      <c r="H10" s="409"/>
      <c r="I10" s="409"/>
      <c r="J10" s="409"/>
      <c r="K10" s="409"/>
      <c r="L10" s="290"/>
      <c r="M10" s="290"/>
      <c r="N10" s="290"/>
    </row>
    <row r="11" spans="1:14" x14ac:dyDescent="0.25">
      <c r="A11" s="290"/>
      <c r="B11" s="410"/>
      <c r="C11" s="411"/>
      <c r="D11" s="69"/>
      <c r="E11" s="290"/>
      <c r="F11" s="409"/>
      <c r="G11" s="409"/>
      <c r="H11" s="409"/>
      <c r="I11" s="409"/>
      <c r="J11" s="409"/>
      <c r="K11" s="409"/>
      <c r="L11" s="290"/>
      <c r="M11" s="290"/>
      <c r="N11" s="290"/>
    </row>
    <row r="12" spans="1:14" x14ac:dyDescent="0.25">
      <c r="A12" s="290"/>
      <c r="B12" s="395"/>
      <c r="C12" s="396"/>
      <c r="D12" s="69"/>
      <c r="E12" s="290"/>
      <c r="F12" s="409"/>
      <c r="G12" s="409"/>
      <c r="H12" s="409"/>
      <c r="I12" s="409"/>
      <c r="J12" s="409"/>
      <c r="K12" s="409"/>
      <c r="L12" s="290"/>
      <c r="M12" s="290"/>
      <c r="N12" s="290"/>
    </row>
    <row r="13" spans="1:14" x14ac:dyDescent="0.25">
      <c r="A13" s="290"/>
      <c r="B13" s="395"/>
      <c r="C13" s="396"/>
      <c r="D13" s="69"/>
      <c r="E13" s="290"/>
      <c r="F13" s="409"/>
      <c r="G13" s="409"/>
      <c r="H13" s="409"/>
      <c r="I13" s="409"/>
      <c r="J13" s="409"/>
      <c r="K13" s="409"/>
      <c r="L13" s="290"/>
      <c r="M13" s="290"/>
      <c r="N13" s="290"/>
    </row>
    <row r="14" spans="1:14" x14ac:dyDescent="0.25">
      <c r="A14" s="290"/>
      <c r="B14" s="395"/>
      <c r="C14" s="396"/>
      <c r="D14" s="69"/>
      <c r="E14" s="290"/>
      <c r="F14" s="409"/>
      <c r="G14" s="409"/>
      <c r="H14" s="409"/>
      <c r="I14" s="409"/>
      <c r="J14" s="409"/>
      <c r="K14" s="409"/>
      <c r="L14" s="290"/>
      <c r="M14" s="290"/>
      <c r="N14" s="290"/>
    </row>
    <row r="15" spans="1:14" x14ac:dyDescent="0.25">
      <c r="A15" s="290"/>
      <c r="B15" s="395"/>
      <c r="C15" s="396"/>
      <c r="D15" s="69"/>
      <c r="E15" s="290"/>
      <c r="F15" s="409"/>
      <c r="G15" s="409"/>
      <c r="H15" s="409"/>
      <c r="I15" s="409"/>
      <c r="J15" s="409"/>
      <c r="K15" s="409"/>
      <c r="L15" s="290"/>
      <c r="M15" s="290"/>
      <c r="N15" s="290"/>
    </row>
    <row r="16" spans="1:14" x14ac:dyDescent="0.25">
      <c r="A16" s="290"/>
      <c r="B16" s="69"/>
      <c r="C16" s="69"/>
      <c r="D16" s="69"/>
      <c r="E16" s="290"/>
      <c r="F16" s="290"/>
      <c r="G16" s="290"/>
      <c r="H16" s="290"/>
      <c r="I16" s="290"/>
      <c r="J16" s="290"/>
      <c r="K16" s="290"/>
      <c r="L16" s="290"/>
      <c r="M16" s="290"/>
      <c r="N16" s="290"/>
    </row>
    <row r="17" spans="2:12" x14ac:dyDescent="0.25">
      <c r="B17" s="398" t="s">
        <v>132</v>
      </c>
      <c r="C17" s="399"/>
      <c r="D17" s="398" t="s">
        <v>133</v>
      </c>
      <c r="E17" s="400"/>
      <c r="F17" s="399"/>
      <c r="G17" s="401" t="s">
        <v>134</v>
      </c>
      <c r="H17" s="401"/>
      <c r="I17" s="401"/>
      <c r="J17" s="401"/>
      <c r="K17" s="401"/>
      <c r="L17" s="290"/>
    </row>
    <row r="18" spans="2:12" x14ac:dyDescent="0.25">
      <c r="B18" s="402"/>
      <c r="C18" s="403"/>
      <c r="D18" s="404"/>
      <c r="E18" s="404"/>
      <c r="F18" s="404"/>
      <c r="G18" s="404"/>
      <c r="H18" s="404"/>
      <c r="I18" s="404"/>
      <c r="J18" s="404"/>
      <c r="K18" s="404"/>
      <c r="L18" s="71"/>
    </row>
    <row r="19" spans="2:12" x14ac:dyDescent="0.25">
      <c r="B19" s="395"/>
      <c r="C19" s="396"/>
      <c r="D19" s="397"/>
      <c r="E19" s="397"/>
      <c r="F19" s="397"/>
      <c r="G19" s="397"/>
      <c r="H19" s="397"/>
      <c r="I19" s="397"/>
      <c r="J19" s="397"/>
      <c r="K19" s="397"/>
      <c r="L19" s="290"/>
    </row>
    <row r="20" spans="2:12" x14ac:dyDescent="0.25">
      <c r="B20" s="395"/>
      <c r="C20" s="396"/>
      <c r="D20" s="397"/>
      <c r="E20" s="397"/>
      <c r="F20" s="397"/>
      <c r="G20" s="397"/>
      <c r="H20" s="397"/>
      <c r="I20" s="397"/>
      <c r="J20" s="397"/>
      <c r="K20" s="397"/>
      <c r="L20" s="290"/>
    </row>
    <row r="21" spans="2:12" x14ac:dyDescent="0.25">
      <c r="B21" s="395"/>
      <c r="C21" s="396"/>
      <c r="D21" s="397"/>
      <c r="E21" s="397"/>
      <c r="F21" s="397"/>
      <c r="G21" s="397"/>
      <c r="H21" s="397"/>
      <c r="I21" s="397"/>
      <c r="J21" s="397"/>
      <c r="K21" s="397"/>
      <c r="L21" s="290"/>
    </row>
    <row r="22" spans="2:12" x14ac:dyDescent="0.25">
      <c r="B22" s="395"/>
      <c r="C22" s="396"/>
      <c r="D22" s="397"/>
      <c r="E22" s="397"/>
      <c r="F22" s="397"/>
      <c r="G22" s="397"/>
      <c r="H22" s="397"/>
      <c r="I22" s="397"/>
      <c r="J22" s="397"/>
      <c r="K22" s="397"/>
      <c r="L22" s="290"/>
    </row>
    <row r="23" spans="2:12" x14ac:dyDescent="0.25">
      <c r="B23" s="395"/>
      <c r="C23" s="396"/>
      <c r="D23" s="397"/>
      <c r="E23" s="397"/>
      <c r="F23" s="397"/>
      <c r="G23" s="397"/>
      <c r="H23" s="397"/>
      <c r="I23" s="397"/>
      <c r="J23" s="397"/>
      <c r="K23" s="397"/>
      <c r="L23" s="290"/>
    </row>
    <row r="24" spans="2:12" x14ac:dyDescent="0.25">
      <c r="B24" s="395"/>
      <c r="C24" s="396"/>
      <c r="D24" s="397"/>
      <c r="E24" s="397"/>
      <c r="F24" s="397"/>
      <c r="G24" s="397"/>
      <c r="H24" s="397"/>
      <c r="I24" s="397"/>
      <c r="J24" s="397"/>
      <c r="K24" s="397"/>
      <c r="L24" s="290"/>
    </row>
    <row r="25" spans="2:12" x14ac:dyDescent="0.25">
      <c r="B25" s="395"/>
      <c r="C25" s="396"/>
      <c r="D25" s="397"/>
      <c r="E25" s="397"/>
      <c r="F25" s="397"/>
      <c r="G25" s="397"/>
      <c r="H25" s="397"/>
      <c r="I25" s="397"/>
      <c r="J25" s="397"/>
      <c r="K25" s="397"/>
      <c r="L25" s="290"/>
    </row>
    <row r="26" spans="2:12" x14ac:dyDescent="0.25">
      <c r="B26" s="395"/>
      <c r="C26" s="396"/>
      <c r="D26" s="397"/>
      <c r="E26" s="397"/>
      <c r="F26" s="397"/>
      <c r="G26" s="397"/>
      <c r="H26" s="397"/>
      <c r="I26" s="397"/>
      <c r="J26" s="397"/>
      <c r="K26" s="397"/>
      <c r="L26" s="290"/>
    </row>
    <row r="27" spans="2:12" x14ac:dyDescent="0.25">
      <c r="B27" s="395"/>
      <c r="C27" s="396"/>
      <c r="D27" s="397"/>
      <c r="E27" s="397"/>
      <c r="F27" s="397"/>
      <c r="G27" s="397"/>
      <c r="H27" s="397"/>
      <c r="I27" s="397"/>
      <c r="J27" s="397"/>
      <c r="K27" s="397"/>
      <c r="L27" s="290"/>
    </row>
    <row r="28" spans="2:12" x14ac:dyDescent="0.25">
      <c r="B28" s="395"/>
      <c r="C28" s="396"/>
      <c r="D28" s="397"/>
      <c r="E28" s="397"/>
      <c r="F28" s="397"/>
      <c r="G28" s="397"/>
      <c r="H28" s="397"/>
      <c r="I28" s="397"/>
      <c r="J28" s="397"/>
      <c r="K28" s="397"/>
      <c r="L28" s="290"/>
    </row>
    <row r="29" spans="2:12" x14ac:dyDescent="0.25">
      <c r="B29" s="395"/>
      <c r="C29" s="396"/>
      <c r="D29" s="397"/>
      <c r="E29" s="397"/>
      <c r="F29" s="397"/>
      <c r="G29" s="397"/>
      <c r="H29" s="397"/>
      <c r="I29" s="397"/>
      <c r="J29" s="397"/>
      <c r="K29" s="397"/>
      <c r="L29" s="290"/>
    </row>
    <row r="30" spans="2:12" x14ac:dyDescent="0.25">
      <c r="B30" s="395"/>
      <c r="C30" s="396"/>
      <c r="D30" s="397"/>
      <c r="E30" s="397"/>
      <c r="F30" s="397"/>
      <c r="G30" s="397"/>
      <c r="H30" s="397"/>
      <c r="I30" s="397"/>
      <c r="J30" s="397"/>
      <c r="K30" s="397"/>
      <c r="L30" s="290"/>
    </row>
    <row r="31" spans="2:12" x14ac:dyDescent="0.25">
      <c r="B31" s="395"/>
      <c r="C31" s="396"/>
      <c r="D31" s="397"/>
      <c r="E31" s="397"/>
      <c r="F31" s="397"/>
      <c r="G31" s="397"/>
      <c r="H31" s="397"/>
      <c r="I31" s="397"/>
      <c r="J31" s="397"/>
      <c r="K31" s="397"/>
      <c r="L31" s="290"/>
    </row>
    <row r="32" spans="2:12" x14ac:dyDescent="0.25">
      <c r="B32" s="395"/>
      <c r="C32" s="396"/>
      <c r="D32" s="397"/>
      <c r="E32" s="397"/>
      <c r="F32" s="397"/>
      <c r="G32" s="397"/>
      <c r="H32" s="397"/>
      <c r="I32" s="397"/>
      <c r="J32" s="397"/>
      <c r="K32" s="397"/>
      <c r="L32" s="290"/>
    </row>
    <row r="33" spans="2:11" x14ac:dyDescent="0.25">
      <c r="B33" s="395"/>
      <c r="C33" s="396"/>
      <c r="D33" s="397"/>
      <c r="E33" s="397"/>
      <c r="F33" s="397"/>
      <c r="G33" s="397"/>
      <c r="H33" s="397"/>
      <c r="I33" s="397"/>
      <c r="J33" s="397"/>
      <c r="K33" s="397"/>
    </row>
    <row r="34" spans="2:11" x14ac:dyDescent="0.25">
      <c r="B34" s="395"/>
      <c r="C34" s="396"/>
      <c r="D34" s="397"/>
      <c r="E34" s="397"/>
      <c r="F34" s="397"/>
      <c r="G34" s="397"/>
      <c r="H34" s="397"/>
      <c r="I34" s="397"/>
      <c r="J34" s="397"/>
      <c r="K34" s="397"/>
    </row>
    <row r="35" spans="2:11" x14ac:dyDescent="0.25">
      <c r="B35" s="398" t="s">
        <v>135</v>
      </c>
      <c r="C35" s="399"/>
      <c r="D35" s="398" t="s">
        <v>136</v>
      </c>
      <c r="E35" s="400"/>
      <c r="F35" s="399"/>
      <c r="G35" s="401" t="s">
        <v>134</v>
      </c>
      <c r="H35" s="401"/>
      <c r="I35" s="401"/>
      <c r="J35" s="401"/>
      <c r="K35" s="401"/>
    </row>
    <row r="36" spans="2:11" x14ac:dyDescent="0.25">
      <c r="B36" s="395"/>
      <c r="C36" s="396"/>
      <c r="D36" s="397"/>
      <c r="E36" s="397"/>
      <c r="F36" s="397"/>
      <c r="G36" s="397"/>
      <c r="H36" s="397"/>
      <c r="I36" s="397"/>
      <c r="J36" s="397"/>
      <c r="K36" s="397"/>
    </row>
    <row r="37" spans="2:11" x14ac:dyDescent="0.25">
      <c r="B37" s="395"/>
      <c r="C37" s="396"/>
      <c r="D37" s="397"/>
      <c r="E37" s="397"/>
      <c r="F37" s="397"/>
      <c r="G37" s="397"/>
      <c r="H37" s="397"/>
      <c r="I37" s="397"/>
      <c r="J37" s="397"/>
      <c r="K37" s="397"/>
    </row>
    <row r="38" spans="2:11" x14ac:dyDescent="0.25">
      <c r="B38" s="395"/>
      <c r="C38" s="396"/>
      <c r="D38" s="397"/>
      <c r="E38" s="397"/>
      <c r="F38" s="397"/>
      <c r="G38" s="397"/>
      <c r="H38" s="397"/>
      <c r="I38" s="397"/>
      <c r="J38" s="397"/>
      <c r="K38" s="397"/>
    </row>
    <row r="39" spans="2:11" x14ac:dyDescent="0.25">
      <c r="B39" s="395"/>
      <c r="C39" s="396"/>
      <c r="D39" s="397"/>
      <c r="E39" s="397"/>
      <c r="F39" s="397"/>
      <c r="G39" s="397"/>
      <c r="H39" s="397"/>
      <c r="I39" s="397"/>
      <c r="J39" s="397"/>
      <c r="K39" s="397"/>
    </row>
    <row r="40" spans="2:11" x14ac:dyDescent="0.25">
      <c r="B40" s="395"/>
      <c r="C40" s="396"/>
      <c r="D40" s="397"/>
      <c r="E40" s="397"/>
      <c r="F40" s="397"/>
      <c r="G40" s="397"/>
      <c r="H40" s="397"/>
      <c r="I40" s="397"/>
      <c r="J40" s="397"/>
      <c r="K40" s="397"/>
    </row>
    <row r="41" spans="2:11" x14ac:dyDescent="0.25">
      <c r="B41" s="395"/>
      <c r="C41" s="396"/>
      <c r="D41" s="397"/>
      <c r="E41" s="397"/>
      <c r="F41" s="397"/>
      <c r="G41" s="397"/>
      <c r="H41" s="397"/>
      <c r="I41" s="397"/>
      <c r="J41" s="397"/>
      <c r="K41" s="397"/>
    </row>
    <row r="42" spans="2:11" x14ac:dyDescent="0.25">
      <c r="B42" s="395"/>
      <c r="C42" s="396"/>
      <c r="D42" s="397"/>
      <c r="E42" s="397"/>
      <c r="F42" s="397"/>
      <c r="G42" s="397"/>
      <c r="H42" s="397"/>
      <c r="I42" s="397"/>
      <c r="J42" s="397"/>
      <c r="K42" s="397"/>
    </row>
  </sheetData>
  <mergeCells count="91">
    <mergeCell ref="G17:K17"/>
    <mergeCell ref="D3:H4"/>
    <mergeCell ref="I3:K4"/>
    <mergeCell ref="B5:K5"/>
    <mergeCell ref="B7:C7"/>
    <mergeCell ref="F7:K15"/>
    <mergeCell ref="B8:C8"/>
    <mergeCell ref="B9:C9"/>
    <mergeCell ref="B10:C10"/>
    <mergeCell ref="B11:C11"/>
    <mergeCell ref="B12:C12"/>
    <mergeCell ref="B13:C13"/>
    <mergeCell ref="B14:C14"/>
    <mergeCell ref="B15:C15"/>
    <mergeCell ref="B17:C17"/>
    <mergeCell ref="D17:F17"/>
    <mergeCell ref="B18:C18"/>
    <mergeCell ref="D18:F18"/>
    <mergeCell ref="G18:K18"/>
    <mergeCell ref="B19:C19"/>
    <mergeCell ref="D19:F19"/>
    <mergeCell ref="G19:K19"/>
    <mergeCell ref="B20:C20"/>
    <mergeCell ref="D20:F20"/>
    <mergeCell ref="G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B25:C25"/>
    <mergeCell ref="D25:F25"/>
    <mergeCell ref="G25:K25"/>
    <mergeCell ref="B26:C26"/>
    <mergeCell ref="D26:F26"/>
    <mergeCell ref="G26:K26"/>
    <mergeCell ref="B27:C27"/>
    <mergeCell ref="D27:F27"/>
    <mergeCell ref="G27:K27"/>
    <mergeCell ref="B28:C28"/>
    <mergeCell ref="D28:F28"/>
    <mergeCell ref="G28:K28"/>
    <mergeCell ref="B29:C29"/>
    <mergeCell ref="D29:F29"/>
    <mergeCell ref="G29:K29"/>
    <mergeCell ref="B30:C30"/>
    <mergeCell ref="D30:F30"/>
    <mergeCell ref="G30:K30"/>
    <mergeCell ref="B31:C31"/>
    <mergeCell ref="D31:F31"/>
    <mergeCell ref="G31:K31"/>
    <mergeCell ref="B32:C32"/>
    <mergeCell ref="D32:F32"/>
    <mergeCell ref="G32:K32"/>
    <mergeCell ref="B33:C33"/>
    <mergeCell ref="D33:F33"/>
    <mergeCell ref="G33:K33"/>
    <mergeCell ref="B34:C34"/>
    <mergeCell ref="D34:F34"/>
    <mergeCell ref="G34:K34"/>
    <mergeCell ref="B35:C35"/>
    <mergeCell ref="D35:F35"/>
    <mergeCell ref="G35:K35"/>
    <mergeCell ref="B36:C36"/>
    <mergeCell ref="D36:F36"/>
    <mergeCell ref="G36:K36"/>
    <mergeCell ref="B37:C37"/>
    <mergeCell ref="D37:F37"/>
    <mergeCell ref="G37:K37"/>
    <mergeCell ref="B38:C38"/>
    <mergeCell ref="D38:F38"/>
    <mergeCell ref="G38:K38"/>
    <mergeCell ref="B39:C39"/>
    <mergeCell ref="D39:F39"/>
    <mergeCell ref="G39:K39"/>
    <mergeCell ref="B42:C42"/>
    <mergeCell ref="D42:F42"/>
    <mergeCell ref="G42:K42"/>
    <mergeCell ref="B40:C40"/>
    <mergeCell ref="D40:F40"/>
    <mergeCell ref="G40:K40"/>
    <mergeCell ref="B41:C41"/>
    <mergeCell ref="D41:F41"/>
    <mergeCell ref="G41:K41"/>
  </mergeCells>
  <pageMargins left="0.25" right="0.25" top="0.75" bottom="0.75" header="0.3" footer="0.3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CA73FE-C4DD-4B34-A63A-E0B8E94CA0A8}">
          <x14:formula1>
            <xm:f>Setup!$A$7:$A$18</xm:f>
          </x14:formula1>
          <xm:sqref>B8:C8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0864-5C04-4180-B8D1-7CD56B794E32}">
  <dimension ref="A2:L32"/>
  <sheetViews>
    <sheetView workbookViewId="0">
      <selection activeCell="D25" sqref="D25"/>
    </sheetView>
  </sheetViews>
  <sheetFormatPr defaultColWidth="8.7109375" defaultRowHeight="15" x14ac:dyDescent="0.25"/>
  <cols>
    <col min="1" max="1" width="39" bestFit="1" customWidth="1"/>
    <col min="2" max="2" width="6.7109375" customWidth="1"/>
    <col min="3" max="3" width="16.28515625" bestFit="1" customWidth="1"/>
    <col min="4" max="4" width="17.7109375" bestFit="1" customWidth="1"/>
    <col min="5" max="5" width="13.85546875" bestFit="1" customWidth="1"/>
  </cols>
  <sheetData>
    <row r="2" spans="1:12" x14ac:dyDescent="0.25">
      <c r="A2" s="71" t="s">
        <v>137</v>
      </c>
      <c r="B2" s="290"/>
      <c r="C2" s="71" t="s">
        <v>138</v>
      </c>
      <c r="D2" s="71" t="s">
        <v>139</v>
      </c>
      <c r="E2" s="71" t="s">
        <v>140</v>
      </c>
      <c r="F2" s="290"/>
      <c r="G2" s="290"/>
      <c r="H2" s="290"/>
      <c r="I2" s="4"/>
      <c r="J2" s="4"/>
      <c r="K2" s="4"/>
      <c r="L2" s="4"/>
    </row>
    <row r="3" spans="1:12" x14ac:dyDescent="0.25">
      <c r="A3" s="72" t="s">
        <v>103</v>
      </c>
      <c r="B3" s="290"/>
      <c r="C3" s="72" t="s">
        <v>3</v>
      </c>
      <c r="D3" s="220" t="s">
        <v>141</v>
      </c>
      <c r="E3" s="220" t="s">
        <v>141</v>
      </c>
      <c r="F3" s="290"/>
      <c r="G3" s="290"/>
      <c r="H3" s="290"/>
      <c r="I3" s="290"/>
      <c r="J3" s="290"/>
      <c r="K3" s="290"/>
      <c r="L3" s="290"/>
    </row>
    <row r="4" spans="1:12" x14ac:dyDescent="0.25">
      <c r="A4" s="72" t="s">
        <v>142</v>
      </c>
      <c r="B4" s="290"/>
      <c r="C4" s="72" t="s">
        <v>143</v>
      </c>
      <c r="D4" s="220" t="s">
        <v>144</v>
      </c>
      <c r="E4" s="220" t="s">
        <v>145</v>
      </c>
      <c r="F4" s="290"/>
      <c r="G4" s="290"/>
      <c r="H4" s="290"/>
      <c r="I4" s="290"/>
      <c r="J4" s="290"/>
      <c r="K4" s="290"/>
      <c r="L4" s="290"/>
    </row>
    <row r="5" spans="1:12" x14ac:dyDescent="0.25">
      <c r="A5" s="290"/>
      <c r="B5" s="290"/>
      <c r="C5" s="72" t="s">
        <v>146</v>
      </c>
      <c r="D5" s="220" t="s">
        <v>147</v>
      </c>
      <c r="E5" s="220" t="s">
        <v>147</v>
      </c>
      <c r="F5" s="290"/>
      <c r="G5" s="290"/>
      <c r="H5" s="290"/>
      <c r="I5" s="290"/>
      <c r="J5" s="290"/>
      <c r="K5" s="290"/>
      <c r="L5" s="290"/>
    </row>
    <row r="6" spans="1:12" x14ac:dyDescent="0.25">
      <c r="A6" s="71" t="s">
        <v>148</v>
      </c>
      <c r="B6" s="290"/>
      <c r="C6" s="72" t="s">
        <v>149</v>
      </c>
      <c r="D6" s="220" t="s">
        <v>6</v>
      </c>
      <c r="E6" s="220" t="s">
        <v>6</v>
      </c>
      <c r="F6" s="290"/>
      <c r="G6" s="290"/>
      <c r="H6" s="290"/>
      <c r="I6" s="290"/>
      <c r="J6" s="290"/>
      <c r="K6" s="290"/>
      <c r="L6" s="290"/>
    </row>
    <row r="7" spans="1:12" x14ac:dyDescent="0.25">
      <c r="A7" s="72" t="s">
        <v>150</v>
      </c>
      <c r="B7" s="290"/>
      <c r="C7" s="72" t="s">
        <v>151</v>
      </c>
      <c r="D7" s="220" t="s">
        <v>6</v>
      </c>
      <c r="E7" s="220" t="s">
        <v>123</v>
      </c>
      <c r="F7" s="290"/>
      <c r="G7" s="290"/>
      <c r="H7" s="290"/>
      <c r="I7" s="290"/>
      <c r="J7" s="290"/>
      <c r="K7" s="290"/>
      <c r="L7" s="290"/>
    </row>
    <row r="8" spans="1:12" x14ac:dyDescent="0.25">
      <c r="A8" s="72" t="s">
        <v>152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</row>
    <row r="9" spans="1:12" x14ac:dyDescent="0.25">
      <c r="A9" s="72" t="s">
        <v>153</v>
      </c>
      <c r="B9" s="290"/>
      <c r="C9" s="71" t="s">
        <v>154</v>
      </c>
      <c r="D9" s="17" t="s">
        <v>155</v>
      </c>
      <c r="E9" s="290"/>
      <c r="F9" s="290"/>
      <c r="G9" s="290"/>
      <c r="H9" s="290"/>
      <c r="I9" s="290"/>
      <c r="J9" s="290"/>
      <c r="K9" s="290"/>
      <c r="L9" s="290"/>
    </row>
    <row r="10" spans="1:12" x14ac:dyDescent="0.25">
      <c r="A10" s="72" t="s">
        <v>156</v>
      </c>
      <c r="B10" s="290"/>
      <c r="C10" s="72" t="s">
        <v>6</v>
      </c>
      <c r="D10" s="220">
        <v>1</v>
      </c>
      <c r="E10" s="290"/>
      <c r="F10" s="290"/>
      <c r="G10" s="290"/>
      <c r="H10" s="290"/>
      <c r="I10" s="290"/>
      <c r="J10" s="290"/>
      <c r="K10" s="290"/>
      <c r="L10" s="290"/>
    </row>
    <row r="11" spans="1:12" x14ac:dyDescent="0.25">
      <c r="A11" s="72" t="s">
        <v>157</v>
      </c>
      <c r="B11" s="290"/>
      <c r="C11" s="72" t="s">
        <v>158</v>
      </c>
      <c r="D11" s="220">
        <v>1.3328</v>
      </c>
      <c r="E11" s="290"/>
      <c r="F11" s="290"/>
      <c r="G11" s="290"/>
      <c r="H11" s="290"/>
      <c r="I11" s="290"/>
      <c r="J11" s="290"/>
      <c r="K11" s="290"/>
      <c r="L11" s="290"/>
    </row>
    <row r="12" spans="1:12" x14ac:dyDescent="0.25">
      <c r="A12" s="72" t="s">
        <v>159</v>
      </c>
      <c r="B12" s="290"/>
      <c r="C12" s="72" t="s">
        <v>160</v>
      </c>
      <c r="D12" s="220">
        <v>0.92720000000000002</v>
      </c>
      <c r="E12" s="290"/>
      <c r="F12" s="290"/>
      <c r="G12" s="290"/>
      <c r="H12" s="290"/>
      <c r="I12" s="290"/>
      <c r="J12" s="290"/>
      <c r="K12" s="290"/>
      <c r="L12" s="290"/>
    </row>
    <row r="13" spans="1:12" x14ac:dyDescent="0.25">
      <c r="A13" s="72" t="s">
        <v>161</v>
      </c>
      <c r="B13" s="290"/>
      <c r="C13" s="72" t="s">
        <v>162</v>
      </c>
      <c r="D13" s="220">
        <v>0.79400000000000004</v>
      </c>
      <c r="E13" s="290"/>
      <c r="F13" s="290"/>
      <c r="G13" s="290"/>
      <c r="H13" s="290"/>
      <c r="I13" s="290"/>
      <c r="J13" s="290"/>
      <c r="K13" s="290"/>
      <c r="L13" s="290"/>
    </row>
    <row r="14" spans="1:12" x14ac:dyDescent="0.25">
      <c r="A14" s="72" t="s">
        <v>163</v>
      </c>
      <c r="B14" s="290"/>
      <c r="C14" s="72" t="s">
        <v>164</v>
      </c>
      <c r="D14" s="220">
        <v>6.9108999999999998</v>
      </c>
      <c r="E14" s="290"/>
      <c r="F14" s="290"/>
      <c r="G14" s="290"/>
      <c r="H14" s="290"/>
      <c r="I14" s="290"/>
      <c r="J14" s="290"/>
      <c r="K14" s="290"/>
      <c r="L14" s="290"/>
    </row>
    <row r="15" spans="1:12" x14ac:dyDescent="0.25">
      <c r="A15" s="72" t="s">
        <v>165</v>
      </c>
      <c r="B15" s="290"/>
      <c r="C15" s="72" t="s">
        <v>166</v>
      </c>
      <c r="D15" s="220">
        <v>1.4778</v>
      </c>
      <c r="E15" s="290"/>
      <c r="F15" s="290"/>
      <c r="G15" s="290"/>
      <c r="H15" s="290"/>
      <c r="I15" s="290"/>
      <c r="J15" s="290"/>
      <c r="K15" s="290"/>
      <c r="L15" s="290"/>
    </row>
    <row r="16" spans="1:12" x14ac:dyDescent="0.25">
      <c r="A16" s="72" t="s">
        <v>167</v>
      </c>
      <c r="B16" s="290"/>
      <c r="C16" s="72" t="s">
        <v>168</v>
      </c>
      <c r="D16" s="220">
        <v>1.6271</v>
      </c>
      <c r="E16" s="290"/>
      <c r="F16" s="290"/>
      <c r="G16" s="290"/>
      <c r="H16" s="290"/>
      <c r="I16" s="290"/>
      <c r="J16" s="290"/>
      <c r="K16" s="290"/>
      <c r="L16" s="290"/>
    </row>
    <row r="17" spans="1:4" x14ac:dyDescent="0.25">
      <c r="A17" s="72" t="s">
        <v>169</v>
      </c>
      <c r="B17" s="290"/>
      <c r="C17" s="72" t="s">
        <v>170</v>
      </c>
      <c r="D17" s="220">
        <v>0.99339999999999995</v>
      </c>
    </row>
    <row r="18" spans="1:4" x14ac:dyDescent="0.25">
      <c r="A18" s="72" t="s">
        <v>171</v>
      </c>
      <c r="B18" s="290"/>
      <c r="C18" s="290"/>
      <c r="D18" s="290"/>
    </row>
    <row r="20" spans="1:4" x14ac:dyDescent="0.25">
      <c r="A20" s="71" t="s">
        <v>172</v>
      </c>
      <c r="B20" s="290"/>
      <c r="C20" s="290"/>
      <c r="D20" s="290"/>
    </row>
    <row r="21" spans="1:4" x14ac:dyDescent="0.25">
      <c r="A21" s="72" t="s">
        <v>173</v>
      </c>
      <c r="B21" s="290"/>
      <c r="C21" s="290"/>
      <c r="D21" s="290"/>
    </row>
    <row r="22" spans="1:4" x14ac:dyDescent="0.25">
      <c r="A22" s="72" t="s">
        <v>174</v>
      </c>
      <c r="B22" s="290"/>
      <c r="C22" s="290"/>
      <c r="D22" s="290"/>
    </row>
    <row r="23" spans="1:4" x14ac:dyDescent="0.25">
      <c r="A23" s="72" t="s">
        <v>175</v>
      </c>
      <c r="B23" s="290"/>
      <c r="C23" s="290"/>
      <c r="D23" s="290"/>
    </row>
    <row r="24" spans="1:4" x14ac:dyDescent="0.25">
      <c r="A24" s="72" t="s">
        <v>176</v>
      </c>
      <c r="B24" s="290"/>
      <c r="C24" s="290"/>
      <c r="D24" s="290"/>
    </row>
    <row r="26" spans="1:4" x14ac:dyDescent="0.25">
      <c r="A26" s="71" t="s">
        <v>177</v>
      </c>
      <c r="B26" s="290"/>
      <c r="C26" s="290"/>
      <c r="D26" s="290"/>
    </row>
    <row r="27" spans="1:4" x14ac:dyDescent="0.25">
      <c r="A27" s="73" t="s">
        <v>178</v>
      </c>
      <c r="B27" s="290"/>
      <c r="C27" s="290"/>
      <c r="D27" s="290"/>
    </row>
    <row r="28" spans="1:4" x14ac:dyDescent="0.25">
      <c r="A28" s="73" t="s">
        <v>179</v>
      </c>
      <c r="B28" s="290"/>
      <c r="C28" s="290"/>
      <c r="D28" s="290"/>
    </row>
    <row r="30" spans="1:4" x14ac:dyDescent="0.25">
      <c r="A30" s="71" t="s">
        <v>104</v>
      </c>
      <c r="B30" s="290"/>
      <c r="C30" s="290"/>
      <c r="D30" s="290"/>
    </row>
    <row r="31" spans="1:4" x14ac:dyDescent="0.25">
      <c r="A31" s="73" t="s">
        <v>178</v>
      </c>
      <c r="B31" s="290"/>
      <c r="C31" s="290"/>
      <c r="D31" s="290"/>
    </row>
    <row r="32" spans="1:4" x14ac:dyDescent="0.25">
      <c r="A32" s="73" t="s">
        <v>179</v>
      </c>
      <c r="B32" s="290"/>
      <c r="C32" s="290"/>
      <c r="D32" s="29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F6FE-D72B-4FC7-8B0B-D3246C1BB2FB}">
  <sheetPr>
    <pageSetUpPr fitToPage="1"/>
  </sheetPr>
  <dimension ref="A1:X259"/>
  <sheetViews>
    <sheetView zoomScale="90" zoomScaleNormal="90" workbookViewId="0">
      <pane xSplit="4" ySplit="1" topLeftCell="E160" activePane="bottomRight" state="frozen"/>
      <selection pane="topRight" activeCell="D1" sqref="D1"/>
      <selection pane="bottomLeft" activeCell="B2" sqref="B2"/>
      <selection pane="bottomRight" activeCell="U189" sqref="U189"/>
    </sheetView>
  </sheetViews>
  <sheetFormatPr defaultColWidth="9.28515625" defaultRowHeight="15" customHeight="1" outlineLevelCol="1" x14ac:dyDescent="0.25"/>
  <cols>
    <col min="1" max="1" width="2.140625" style="38" customWidth="1"/>
    <col min="2" max="2" width="13.140625" style="161" hidden="1" customWidth="1" outlineLevel="1"/>
    <col min="3" max="3" width="40.85546875" style="162" hidden="1" customWidth="1" outlineLevel="1"/>
    <col min="4" max="4" width="32.7109375" style="39" customWidth="1" collapsed="1"/>
    <col min="5" max="5" width="10.140625" style="39" bestFit="1" customWidth="1"/>
    <col min="6" max="6" width="9.7109375" style="39" bestFit="1" customWidth="1"/>
    <col min="7" max="7" width="9.85546875" style="39" bestFit="1" customWidth="1"/>
    <col min="8" max="8" width="10.140625" style="39" bestFit="1" customWidth="1"/>
    <col min="9" max="9" width="9.7109375" style="39" bestFit="1" customWidth="1"/>
    <col min="10" max="10" width="9.85546875" style="39" bestFit="1" customWidth="1"/>
    <col min="11" max="11" width="12.140625" style="39" bestFit="1" customWidth="1"/>
    <col min="12" max="12" width="10.140625" style="39" bestFit="1" customWidth="1"/>
    <col min="13" max="14" width="9.7109375" style="39" customWidth="1"/>
    <col min="15" max="15" width="9.7109375" style="39" bestFit="1" customWidth="1"/>
    <col min="16" max="16" width="10.28515625" style="129" bestFit="1" customWidth="1"/>
    <col min="17" max="17" width="3.7109375" style="39" customWidth="1"/>
    <col min="18" max="18" width="27.140625" style="95" hidden="1" customWidth="1" outlineLevel="1"/>
    <col min="19" max="19" width="26.140625" style="95" hidden="1" customWidth="1" outlineLevel="1"/>
    <col min="20" max="20" width="3.7109375" style="177" hidden="1" customWidth="1" outlineLevel="1"/>
    <col min="21" max="21" width="9.28515625" style="39" collapsed="1"/>
    <col min="22" max="16384" width="9.28515625" style="39"/>
  </cols>
  <sheetData>
    <row r="1" spans="1:24" s="89" customFormat="1" ht="31.15" customHeight="1" x14ac:dyDescent="0.25">
      <c r="A1" s="87"/>
      <c r="B1" s="186" t="s">
        <v>180</v>
      </c>
      <c r="C1" s="164" t="s">
        <v>181</v>
      </c>
      <c r="D1" s="88" t="s">
        <v>182</v>
      </c>
      <c r="E1" s="114" t="s">
        <v>183</v>
      </c>
      <c r="F1" s="114" t="s">
        <v>184</v>
      </c>
      <c r="G1" s="114" t="s">
        <v>185</v>
      </c>
      <c r="H1" s="114" t="s">
        <v>186</v>
      </c>
      <c r="I1" s="114" t="s">
        <v>187</v>
      </c>
      <c r="J1" s="114" t="s">
        <v>188</v>
      </c>
      <c r="K1" s="114" t="s">
        <v>189</v>
      </c>
      <c r="L1" s="114" t="s">
        <v>190</v>
      </c>
      <c r="M1" s="114" t="s">
        <v>191</v>
      </c>
      <c r="N1" s="114" t="s">
        <v>192</v>
      </c>
      <c r="O1" s="114" t="s">
        <v>193</v>
      </c>
      <c r="P1" s="126" t="s">
        <v>194</v>
      </c>
      <c r="R1" s="162"/>
      <c r="S1" s="95"/>
      <c r="T1" s="175"/>
    </row>
    <row r="2" spans="1:24" ht="15" customHeight="1" x14ac:dyDescent="0.25">
      <c r="A2" s="93"/>
      <c r="B2" s="160"/>
      <c r="C2" s="160"/>
      <c r="D2" s="94" t="s">
        <v>195</v>
      </c>
      <c r="E2" s="225">
        <v>1</v>
      </c>
      <c r="F2" s="225">
        <v>1.3328</v>
      </c>
      <c r="G2" s="225">
        <v>0.92720000000000002</v>
      </c>
      <c r="H2" s="225">
        <v>0.79400000000000004</v>
      </c>
      <c r="I2" s="225">
        <v>0.99339999999999995</v>
      </c>
      <c r="J2" s="225">
        <v>6.9108999999999998</v>
      </c>
      <c r="K2" s="225">
        <v>1</v>
      </c>
      <c r="L2" s="225">
        <v>1</v>
      </c>
      <c r="M2" s="225">
        <v>1.4778</v>
      </c>
      <c r="N2" s="225">
        <v>1.6271</v>
      </c>
      <c r="O2" s="225">
        <v>1</v>
      </c>
      <c r="P2" s="209" t="s">
        <v>196</v>
      </c>
      <c r="Q2" s="95"/>
      <c r="T2" s="176"/>
    </row>
    <row r="3" spans="1:24" ht="15.75" x14ac:dyDescent="0.25">
      <c r="A3" s="93"/>
      <c r="B3" s="160"/>
      <c r="D3" s="96" t="s">
        <v>197</v>
      </c>
      <c r="E3" s="115">
        <v>45292</v>
      </c>
      <c r="F3" s="115">
        <v>45292</v>
      </c>
      <c r="G3" s="115">
        <v>45292</v>
      </c>
      <c r="H3" s="115">
        <v>45292</v>
      </c>
      <c r="I3" s="115">
        <v>45292</v>
      </c>
      <c r="J3" s="115">
        <v>45292</v>
      </c>
      <c r="K3" s="115">
        <v>45292</v>
      </c>
      <c r="L3" s="115">
        <v>45292</v>
      </c>
      <c r="M3" s="115">
        <v>45292</v>
      </c>
      <c r="N3" s="115">
        <v>45292</v>
      </c>
      <c r="O3" s="115">
        <v>45292</v>
      </c>
      <c r="Q3" s="92"/>
      <c r="S3" s="92"/>
    </row>
    <row r="4" spans="1:24" ht="15.75" x14ac:dyDescent="0.25">
      <c r="A4" s="93"/>
      <c r="B4" s="160"/>
      <c r="D4" s="96" t="s">
        <v>140</v>
      </c>
      <c r="E4" s="115">
        <v>45292</v>
      </c>
      <c r="F4" s="115">
        <v>45292</v>
      </c>
      <c r="G4" s="115">
        <v>45292</v>
      </c>
      <c r="H4" s="115">
        <v>45292</v>
      </c>
      <c r="I4" s="134" t="s">
        <v>123</v>
      </c>
      <c r="J4" s="134">
        <v>45292</v>
      </c>
      <c r="K4" s="134" t="s">
        <v>123</v>
      </c>
      <c r="L4" s="134">
        <v>45292</v>
      </c>
      <c r="M4" s="134">
        <v>45292</v>
      </c>
      <c r="N4" s="134">
        <v>45292</v>
      </c>
      <c r="O4" s="134">
        <v>45292</v>
      </c>
      <c r="Q4" s="92"/>
      <c r="S4" s="92"/>
    </row>
    <row r="5" spans="1:24" s="90" customFormat="1" x14ac:dyDescent="0.25">
      <c r="A5" s="93"/>
      <c r="B5" s="160"/>
      <c r="C5" s="16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30"/>
      <c r="Q5" s="39"/>
      <c r="R5" s="95"/>
      <c r="S5" s="92"/>
      <c r="T5" s="178"/>
    </row>
    <row r="6" spans="1:24" s="90" customFormat="1" ht="15.75" x14ac:dyDescent="0.25">
      <c r="A6" s="93"/>
      <c r="B6" s="160"/>
      <c r="C6" s="165"/>
      <c r="D6" s="97" t="s">
        <v>198</v>
      </c>
      <c r="E6" s="39"/>
      <c r="F6" s="39"/>
      <c r="G6" s="98"/>
      <c r="P6" s="131"/>
      <c r="Q6" s="99"/>
      <c r="R6" s="95"/>
      <c r="S6" s="92"/>
      <c r="T6" s="178"/>
    </row>
    <row r="7" spans="1:24" s="90" customFormat="1" x14ac:dyDescent="0.25">
      <c r="A7" s="93"/>
      <c r="B7" s="160"/>
      <c r="C7" s="16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30"/>
      <c r="Q7" s="39"/>
      <c r="R7" s="95"/>
      <c r="S7" s="92"/>
      <c r="T7" s="178"/>
    </row>
    <row r="8" spans="1:24" s="104" customFormat="1" ht="15" customHeight="1" x14ac:dyDescent="0.25">
      <c r="A8" s="93"/>
      <c r="B8" s="261"/>
      <c r="C8" s="262"/>
      <c r="D8" s="263" t="s">
        <v>42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413" t="s">
        <v>199</v>
      </c>
      <c r="Q8" s="103"/>
      <c r="R8" s="266" t="s">
        <v>181</v>
      </c>
      <c r="S8" s="266" t="s">
        <v>200</v>
      </c>
      <c r="T8" s="267" t="s">
        <v>201</v>
      </c>
    </row>
    <row r="9" spans="1:24" ht="15" customHeight="1" x14ac:dyDescent="0.25">
      <c r="A9" s="93"/>
      <c r="B9" s="261" t="s">
        <v>202</v>
      </c>
      <c r="C9" s="262" t="s">
        <v>203</v>
      </c>
      <c r="D9" s="265" t="s">
        <v>43</v>
      </c>
      <c r="E9" s="264">
        <v>16337</v>
      </c>
      <c r="F9" s="264">
        <v>16337</v>
      </c>
      <c r="G9" s="264">
        <v>13304</v>
      </c>
      <c r="H9" s="264">
        <v>12095</v>
      </c>
      <c r="I9" s="264">
        <v>13573</v>
      </c>
      <c r="J9" s="264">
        <v>99064</v>
      </c>
      <c r="K9" s="264">
        <v>11437</v>
      </c>
      <c r="L9" s="264">
        <v>11437</v>
      </c>
      <c r="M9" s="264">
        <v>20517</v>
      </c>
      <c r="N9" s="264">
        <v>22593</v>
      </c>
      <c r="O9" s="264">
        <v>13882</v>
      </c>
      <c r="P9" s="413"/>
      <c r="Q9" s="95"/>
      <c r="R9" s="268" t="s">
        <v>204</v>
      </c>
      <c r="S9" s="268" t="s">
        <v>205</v>
      </c>
      <c r="T9" s="269">
        <v>1</v>
      </c>
      <c r="U9" s="218"/>
      <c r="V9" s="218"/>
      <c r="W9" s="218"/>
      <c r="X9" s="218"/>
    </row>
    <row r="10" spans="1:24" ht="15" customHeight="1" x14ac:dyDescent="0.25">
      <c r="A10" s="93"/>
      <c r="B10" s="160"/>
      <c r="C10" s="165"/>
      <c r="D10" s="9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413"/>
      <c r="Q10" s="95"/>
      <c r="R10" s="268" t="s">
        <v>206</v>
      </c>
      <c r="S10" s="268" t="s">
        <v>207</v>
      </c>
      <c r="T10" s="269">
        <v>1</v>
      </c>
    </row>
    <row r="11" spans="1:24" ht="15" customHeight="1" x14ac:dyDescent="0.25">
      <c r="A11" s="93"/>
      <c r="B11" s="160" t="s">
        <v>208</v>
      </c>
      <c r="C11" s="210" t="s">
        <v>209</v>
      </c>
      <c r="D11" s="101" t="s">
        <v>45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26"/>
      <c r="Q11" s="95"/>
      <c r="R11" s="268" t="s">
        <v>209</v>
      </c>
      <c r="S11" s="268" t="s">
        <v>210</v>
      </c>
      <c r="T11" s="269">
        <v>5</v>
      </c>
    </row>
    <row r="12" spans="1:24" ht="15" customHeight="1" x14ac:dyDescent="0.25">
      <c r="A12" s="93"/>
      <c r="B12" s="211" t="s">
        <v>211</v>
      </c>
      <c r="C12" s="210" t="s">
        <v>212</v>
      </c>
      <c r="D12" s="102">
        <v>1</v>
      </c>
      <c r="E12" s="27">
        <v>306</v>
      </c>
      <c r="F12" s="27">
        <v>306</v>
      </c>
      <c r="G12" s="27">
        <v>267</v>
      </c>
      <c r="H12" s="27">
        <v>238</v>
      </c>
      <c r="I12" s="27">
        <v>272</v>
      </c>
      <c r="J12" s="27">
        <v>2047</v>
      </c>
      <c r="K12" s="27">
        <v>215</v>
      </c>
      <c r="L12" s="27">
        <v>215</v>
      </c>
      <c r="M12" s="27">
        <v>385</v>
      </c>
      <c r="N12" s="27">
        <v>424</v>
      </c>
      <c r="O12" s="27">
        <v>260</v>
      </c>
      <c r="P12" s="126"/>
      <c r="Q12" s="95"/>
      <c r="R12" s="268" t="s">
        <v>213</v>
      </c>
      <c r="S12" s="268" t="s">
        <v>64</v>
      </c>
      <c r="T12" s="269">
        <v>1</v>
      </c>
    </row>
    <row r="13" spans="1:24" ht="15" customHeight="1" x14ac:dyDescent="0.25">
      <c r="A13" s="93"/>
      <c r="B13" s="160" t="s">
        <v>214</v>
      </c>
      <c r="C13" s="184" t="s">
        <v>215</v>
      </c>
      <c r="D13" s="102">
        <v>5</v>
      </c>
      <c r="E13" s="27">
        <v>1355</v>
      </c>
      <c r="F13" s="27">
        <v>1355</v>
      </c>
      <c r="G13" s="27">
        <v>1200</v>
      </c>
      <c r="H13" s="27">
        <v>1055</v>
      </c>
      <c r="I13" s="27">
        <v>1220</v>
      </c>
      <c r="J13" s="27">
        <v>9090</v>
      </c>
      <c r="K13" s="27">
        <v>950</v>
      </c>
      <c r="L13" s="27">
        <v>950</v>
      </c>
      <c r="M13" s="27">
        <v>1700</v>
      </c>
      <c r="N13" s="27">
        <v>1875</v>
      </c>
      <c r="O13" s="27">
        <v>1150</v>
      </c>
      <c r="P13" s="126"/>
      <c r="Q13" s="95"/>
      <c r="R13" s="168"/>
      <c r="S13" s="136"/>
      <c r="T13" s="176"/>
    </row>
    <row r="14" spans="1:24" ht="15" customHeight="1" x14ac:dyDescent="0.25">
      <c r="A14" s="93"/>
      <c r="B14" s="160" t="s">
        <v>214</v>
      </c>
      <c r="C14" s="165" t="s">
        <v>216</v>
      </c>
      <c r="D14" s="102">
        <v>10</v>
      </c>
      <c r="E14" s="27">
        <v>2580</v>
      </c>
      <c r="F14" s="27">
        <v>2580</v>
      </c>
      <c r="G14" s="27">
        <v>2280</v>
      </c>
      <c r="H14" s="27">
        <v>2030</v>
      </c>
      <c r="I14" s="27">
        <v>2320</v>
      </c>
      <c r="J14" s="27">
        <v>17310</v>
      </c>
      <c r="K14" s="27">
        <v>1810</v>
      </c>
      <c r="L14" s="27">
        <v>1810</v>
      </c>
      <c r="M14" s="27">
        <v>3240</v>
      </c>
      <c r="N14" s="27">
        <v>3560</v>
      </c>
      <c r="O14" s="27">
        <v>2190</v>
      </c>
      <c r="P14" s="126"/>
      <c r="Q14" s="95"/>
      <c r="R14" s="137"/>
      <c r="S14" s="136"/>
      <c r="T14" s="176"/>
    </row>
    <row r="15" spans="1:24" ht="15" customHeight="1" x14ac:dyDescent="0.25">
      <c r="A15" s="93"/>
      <c r="B15" s="160" t="s">
        <v>214</v>
      </c>
      <c r="C15" s="165" t="s">
        <v>216</v>
      </c>
      <c r="D15" s="102">
        <v>15</v>
      </c>
      <c r="E15" s="27">
        <v>3525</v>
      </c>
      <c r="F15" s="27">
        <v>3525</v>
      </c>
      <c r="G15" s="27">
        <v>3120</v>
      </c>
      <c r="H15" s="27">
        <v>2775</v>
      </c>
      <c r="I15" s="27">
        <v>3180</v>
      </c>
      <c r="J15" s="27">
        <v>23700</v>
      </c>
      <c r="K15" s="27">
        <v>2475</v>
      </c>
      <c r="L15" s="27">
        <v>2475</v>
      </c>
      <c r="M15" s="27">
        <v>4440</v>
      </c>
      <c r="N15" s="27">
        <v>4890</v>
      </c>
      <c r="O15" s="27">
        <v>3000</v>
      </c>
      <c r="P15" s="126"/>
      <c r="Q15" s="95"/>
      <c r="R15" s="168"/>
      <c r="S15" s="185"/>
      <c r="T15" s="176"/>
    </row>
    <row r="16" spans="1:24" ht="15" customHeight="1" x14ac:dyDescent="0.25">
      <c r="A16" s="93"/>
      <c r="B16" s="160" t="s">
        <v>214</v>
      </c>
      <c r="C16" s="165" t="s">
        <v>216</v>
      </c>
      <c r="D16" s="102">
        <v>25</v>
      </c>
      <c r="E16" s="27">
        <v>5275</v>
      </c>
      <c r="F16" s="27">
        <v>5275</v>
      </c>
      <c r="G16" s="27">
        <v>4675</v>
      </c>
      <c r="H16" s="27">
        <v>4175</v>
      </c>
      <c r="I16" s="27">
        <v>4750</v>
      </c>
      <c r="J16" s="27">
        <v>35575</v>
      </c>
      <c r="K16" s="27">
        <v>3700</v>
      </c>
      <c r="L16" s="27">
        <v>3700</v>
      </c>
      <c r="M16" s="27">
        <v>6625</v>
      </c>
      <c r="N16" s="27">
        <v>7300</v>
      </c>
      <c r="O16" s="27">
        <v>4475</v>
      </c>
      <c r="P16" s="126"/>
      <c r="Q16" s="95"/>
      <c r="R16" s="168"/>
      <c r="S16" s="136"/>
      <c r="T16" s="176"/>
    </row>
    <row r="17" spans="1:20" ht="15" customHeight="1" x14ac:dyDescent="0.25">
      <c r="A17" s="93"/>
      <c r="B17" s="160" t="s">
        <v>214</v>
      </c>
      <c r="C17" s="165" t="s">
        <v>216</v>
      </c>
      <c r="D17" s="102">
        <v>50</v>
      </c>
      <c r="E17" s="27">
        <v>9900</v>
      </c>
      <c r="F17" s="27">
        <v>9900</v>
      </c>
      <c r="G17" s="27">
        <v>8800</v>
      </c>
      <c r="H17" s="27">
        <v>7800</v>
      </c>
      <c r="I17" s="27">
        <v>8900</v>
      </c>
      <c r="J17" s="27">
        <v>66650</v>
      </c>
      <c r="K17" s="27">
        <v>6950</v>
      </c>
      <c r="L17" s="27">
        <v>6950</v>
      </c>
      <c r="M17" s="27">
        <v>12500</v>
      </c>
      <c r="N17" s="27">
        <v>13750</v>
      </c>
      <c r="O17" s="27">
        <v>8450</v>
      </c>
      <c r="P17" s="126"/>
      <c r="Q17" s="95"/>
      <c r="R17" s="137"/>
      <c r="S17" s="136"/>
      <c r="T17" s="176"/>
    </row>
    <row r="18" spans="1:20" ht="15" customHeight="1" x14ac:dyDescent="0.25">
      <c r="A18" s="93"/>
      <c r="B18" s="160" t="s">
        <v>214</v>
      </c>
      <c r="C18" s="165" t="s">
        <v>216</v>
      </c>
      <c r="D18" s="102">
        <v>100</v>
      </c>
      <c r="E18" s="27">
        <v>18300</v>
      </c>
      <c r="F18" s="27">
        <v>18300</v>
      </c>
      <c r="G18" s="27">
        <v>16300</v>
      </c>
      <c r="H18" s="27">
        <v>14400</v>
      </c>
      <c r="I18" s="27">
        <v>16600</v>
      </c>
      <c r="J18" s="27">
        <v>123300</v>
      </c>
      <c r="K18" s="27">
        <v>12900</v>
      </c>
      <c r="L18" s="27">
        <v>12900</v>
      </c>
      <c r="M18" s="27">
        <v>23100</v>
      </c>
      <c r="N18" s="27">
        <v>25400</v>
      </c>
      <c r="O18" s="27">
        <v>15600</v>
      </c>
      <c r="P18" s="126"/>
      <c r="Q18" s="95"/>
      <c r="R18" s="137"/>
      <c r="S18" s="136"/>
      <c r="T18" s="176"/>
    </row>
    <row r="19" spans="1:20" ht="15" customHeight="1" x14ac:dyDescent="0.25">
      <c r="A19" s="93"/>
      <c r="B19" s="160" t="s">
        <v>214</v>
      </c>
      <c r="C19" s="165" t="s">
        <v>216</v>
      </c>
      <c r="D19" s="102">
        <v>250</v>
      </c>
      <c r="E19" s="27">
        <v>41750</v>
      </c>
      <c r="F19" s="27">
        <v>41750</v>
      </c>
      <c r="G19" s="27">
        <v>37250</v>
      </c>
      <c r="H19" s="27">
        <v>33250</v>
      </c>
      <c r="I19" s="27">
        <v>38000</v>
      </c>
      <c r="J19" s="27">
        <v>282250</v>
      </c>
      <c r="K19" s="27">
        <v>29250</v>
      </c>
      <c r="L19" s="27">
        <v>29250</v>
      </c>
      <c r="M19" s="27">
        <v>52750</v>
      </c>
      <c r="N19" s="27">
        <v>57750</v>
      </c>
      <c r="O19" s="27">
        <v>35750</v>
      </c>
      <c r="P19" s="126"/>
      <c r="Q19" s="95"/>
      <c r="R19" s="137"/>
      <c r="S19" s="136"/>
      <c r="T19" s="176"/>
    </row>
    <row r="20" spans="1:20" ht="15" customHeight="1" x14ac:dyDescent="0.25">
      <c r="A20" s="93"/>
      <c r="B20" s="160" t="s">
        <v>214</v>
      </c>
      <c r="C20" s="165" t="s">
        <v>216</v>
      </c>
      <c r="D20" s="102">
        <v>500</v>
      </c>
      <c r="E20" s="27">
        <v>76500</v>
      </c>
      <c r="F20" s="27">
        <v>76500</v>
      </c>
      <c r="G20" s="27">
        <v>68000</v>
      </c>
      <c r="H20" s="27">
        <v>60500</v>
      </c>
      <c r="I20" s="27">
        <v>69000</v>
      </c>
      <c r="J20" s="27">
        <v>514500</v>
      </c>
      <c r="K20" s="27">
        <v>53500</v>
      </c>
      <c r="L20" s="27">
        <v>53500</v>
      </c>
      <c r="M20" s="27">
        <v>96500</v>
      </c>
      <c r="N20" s="27">
        <v>106000</v>
      </c>
      <c r="O20" s="27">
        <v>65000</v>
      </c>
      <c r="P20" s="126"/>
      <c r="Q20" s="95"/>
      <c r="R20" s="137"/>
      <c r="S20" s="136"/>
      <c r="T20" s="176"/>
    </row>
    <row r="21" spans="1:20" ht="15" customHeight="1" x14ac:dyDescent="0.25">
      <c r="A21" s="93"/>
      <c r="B21" s="160"/>
      <c r="C21" s="165"/>
      <c r="D21" s="10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26"/>
      <c r="Q21" s="95"/>
      <c r="R21" s="137"/>
      <c r="S21" s="136"/>
      <c r="T21" s="176"/>
    </row>
    <row r="22" spans="1:20" ht="15" customHeight="1" x14ac:dyDescent="0.25">
      <c r="A22" s="93"/>
      <c r="B22" s="160" t="s">
        <v>208</v>
      </c>
      <c r="C22" s="212" t="s">
        <v>206</v>
      </c>
      <c r="D22" s="101" t="s">
        <v>54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26"/>
      <c r="Q22" s="95"/>
      <c r="R22" s="137"/>
      <c r="S22" s="136"/>
      <c r="T22" s="176"/>
    </row>
    <row r="23" spans="1:20" ht="15" customHeight="1" x14ac:dyDescent="0.25">
      <c r="A23" s="93"/>
      <c r="B23" s="211" t="s">
        <v>211</v>
      </c>
      <c r="C23" s="212" t="s">
        <v>217</v>
      </c>
      <c r="D23" s="102">
        <v>1</v>
      </c>
      <c r="E23" s="27">
        <v>1807</v>
      </c>
      <c r="F23" s="27">
        <v>1807</v>
      </c>
      <c r="G23" s="27">
        <v>1478</v>
      </c>
      <c r="H23" s="27">
        <v>1417</v>
      </c>
      <c r="I23" s="27">
        <v>1508</v>
      </c>
      <c r="J23" s="27">
        <v>10919</v>
      </c>
      <c r="K23" s="27">
        <v>1265</v>
      </c>
      <c r="L23" s="27">
        <v>1265</v>
      </c>
      <c r="M23" s="27">
        <v>2270</v>
      </c>
      <c r="N23" s="27">
        <v>2499</v>
      </c>
      <c r="O23" s="27">
        <v>1536</v>
      </c>
      <c r="P23" s="126"/>
      <c r="Q23" s="95"/>
      <c r="R23" s="137"/>
      <c r="S23" s="136"/>
      <c r="T23" s="176"/>
    </row>
    <row r="24" spans="1:20" ht="15" customHeight="1" x14ac:dyDescent="0.25">
      <c r="A24" s="93"/>
      <c r="B24" s="160" t="s">
        <v>214</v>
      </c>
      <c r="C24" s="184" t="s">
        <v>215</v>
      </c>
      <c r="D24" s="102">
        <v>2</v>
      </c>
      <c r="E24" s="27">
        <v>3340</v>
      </c>
      <c r="F24" s="27">
        <v>3340</v>
      </c>
      <c r="G24" s="27">
        <v>2738</v>
      </c>
      <c r="H24" s="27">
        <v>2630</v>
      </c>
      <c r="I24" s="27">
        <v>2790</v>
      </c>
      <c r="J24" s="27">
        <v>20198</v>
      </c>
      <c r="K24" s="27">
        <v>2338</v>
      </c>
      <c r="L24" s="27">
        <v>2338</v>
      </c>
      <c r="M24" s="27">
        <v>4198</v>
      </c>
      <c r="N24" s="27">
        <v>4622</v>
      </c>
      <c r="O24" s="27">
        <v>2840</v>
      </c>
      <c r="P24" s="126"/>
      <c r="Q24" s="95"/>
      <c r="R24" s="168"/>
      <c r="S24" s="136"/>
      <c r="T24" s="176"/>
    </row>
    <row r="25" spans="1:20" ht="15" customHeight="1" x14ac:dyDescent="0.25">
      <c r="A25" s="93"/>
      <c r="B25" s="160" t="s">
        <v>214</v>
      </c>
      <c r="C25" s="165" t="s">
        <v>218</v>
      </c>
      <c r="D25" s="102">
        <v>3</v>
      </c>
      <c r="E25" s="27">
        <v>4599</v>
      </c>
      <c r="F25" s="27">
        <v>4599</v>
      </c>
      <c r="G25" s="27">
        <v>3777</v>
      </c>
      <c r="H25" s="27">
        <v>3621</v>
      </c>
      <c r="I25" s="27">
        <v>3855</v>
      </c>
      <c r="J25" s="27">
        <v>27804</v>
      </c>
      <c r="K25" s="27">
        <v>3219</v>
      </c>
      <c r="L25" s="27">
        <v>3219</v>
      </c>
      <c r="M25" s="27">
        <v>5775</v>
      </c>
      <c r="N25" s="27">
        <v>6360</v>
      </c>
      <c r="O25" s="27">
        <v>3909</v>
      </c>
      <c r="P25" s="126"/>
      <c r="Q25" s="95"/>
      <c r="R25" s="137"/>
      <c r="S25" s="136"/>
      <c r="T25" s="176"/>
    </row>
    <row r="26" spans="1:20" ht="15" customHeight="1" x14ac:dyDescent="0.25">
      <c r="A26" s="93"/>
      <c r="B26" s="160" t="s">
        <v>214</v>
      </c>
      <c r="C26" s="165" t="s">
        <v>218</v>
      </c>
      <c r="D26" s="102">
        <v>5</v>
      </c>
      <c r="E26" s="27">
        <v>6970</v>
      </c>
      <c r="F26" s="27">
        <v>6970</v>
      </c>
      <c r="G26" s="27">
        <v>5725</v>
      </c>
      <c r="H26" s="27">
        <v>5495</v>
      </c>
      <c r="I26" s="27">
        <v>5840</v>
      </c>
      <c r="J26" s="27">
        <v>42145</v>
      </c>
      <c r="K26" s="27">
        <v>4880</v>
      </c>
      <c r="L26" s="27">
        <v>4880</v>
      </c>
      <c r="M26" s="27">
        <v>8755</v>
      </c>
      <c r="N26" s="27">
        <v>9640</v>
      </c>
      <c r="O26" s="27">
        <v>5920</v>
      </c>
      <c r="P26" s="126"/>
      <c r="Q26" s="95"/>
      <c r="R26" s="137"/>
      <c r="S26" s="136"/>
      <c r="T26" s="176"/>
    </row>
    <row r="27" spans="1:20" ht="15" customHeight="1" x14ac:dyDescent="0.25">
      <c r="A27" s="93"/>
      <c r="B27" s="160" t="s">
        <v>214</v>
      </c>
      <c r="C27" s="165" t="s">
        <v>218</v>
      </c>
      <c r="D27" s="102">
        <v>10</v>
      </c>
      <c r="E27" s="27">
        <v>12690</v>
      </c>
      <c r="F27" s="27">
        <v>12690</v>
      </c>
      <c r="G27" s="27">
        <v>10420</v>
      </c>
      <c r="H27" s="27">
        <v>10000</v>
      </c>
      <c r="I27" s="27">
        <v>10630</v>
      </c>
      <c r="J27" s="27">
        <v>76750</v>
      </c>
      <c r="K27" s="27">
        <v>8890</v>
      </c>
      <c r="L27" s="27">
        <v>8890</v>
      </c>
      <c r="M27" s="27">
        <v>15950</v>
      </c>
      <c r="N27" s="27">
        <v>17550</v>
      </c>
      <c r="O27" s="27">
        <v>10790</v>
      </c>
      <c r="P27" s="126"/>
      <c r="Q27" s="95"/>
      <c r="R27" s="137"/>
      <c r="S27" s="136"/>
      <c r="T27" s="176"/>
    </row>
    <row r="28" spans="1:20" ht="15" customHeight="1" x14ac:dyDescent="0.25">
      <c r="A28" s="93"/>
      <c r="B28" s="160" t="s">
        <v>214</v>
      </c>
      <c r="C28" s="165" t="s">
        <v>218</v>
      </c>
      <c r="D28" s="102">
        <v>20</v>
      </c>
      <c r="E28" s="27">
        <v>23440</v>
      </c>
      <c r="F28" s="27">
        <v>23440</v>
      </c>
      <c r="G28" s="27">
        <v>19240</v>
      </c>
      <c r="H28" s="27">
        <v>18500</v>
      </c>
      <c r="I28" s="27">
        <v>19620</v>
      </c>
      <c r="J28" s="27">
        <v>141740</v>
      </c>
      <c r="K28" s="27">
        <v>16400</v>
      </c>
      <c r="L28" s="27">
        <v>16400</v>
      </c>
      <c r="M28" s="27">
        <v>29440</v>
      </c>
      <c r="N28" s="27">
        <v>32420</v>
      </c>
      <c r="O28" s="27">
        <v>19920</v>
      </c>
      <c r="P28" s="126"/>
      <c r="Q28" s="95"/>
      <c r="R28" s="137"/>
      <c r="S28" s="136"/>
      <c r="T28" s="176"/>
    </row>
    <row r="29" spans="1:20" ht="15" customHeight="1" x14ac:dyDescent="0.25">
      <c r="A29" s="93"/>
      <c r="B29" s="160" t="s">
        <v>214</v>
      </c>
      <c r="C29" s="165" t="s">
        <v>218</v>
      </c>
      <c r="D29" s="102">
        <v>30</v>
      </c>
      <c r="E29" s="27">
        <v>32520</v>
      </c>
      <c r="F29" s="27">
        <v>32520</v>
      </c>
      <c r="G29" s="27">
        <v>26670</v>
      </c>
      <c r="H29" s="27">
        <v>25650</v>
      </c>
      <c r="I29" s="27">
        <v>27210</v>
      </c>
      <c r="J29" s="27">
        <v>196560</v>
      </c>
      <c r="K29" s="27">
        <v>22770</v>
      </c>
      <c r="L29" s="27">
        <v>22770</v>
      </c>
      <c r="M29" s="27">
        <v>40860</v>
      </c>
      <c r="N29" s="27">
        <v>44940</v>
      </c>
      <c r="O29" s="27">
        <v>27630</v>
      </c>
      <c r="P29" s="126"/>
      <c r="Q29" s="95"/>
      <c r="R29" s="137"/>
      <c r="S29" s="136"/>
      <c r="T29" s="176"/>
    </row>
    <row r="30" spans="1:20" ht="15" customHeight="1" x14ac:dyDescent="0.25">
      <c r="A30" s="93"/>
      <c r="B30" s="160" t="s">
        <v>214</v>
      </c>
      <c r="C30" s="165" t="s">
        <v>218</v>
      </c>
      <c r="D30" s="102">
        <v>40</v>
      </c>
      <c r="E30" s="27">
        <v>39760</v>
      </c>
      <c r="F30" s="27">
        <v>39760</v>
      </c>
      <c r="G30" s="27">
        <v>32640</v>
      </c>
      <c r="H30" s="27">
        <v>31360</v>
      </c>
      <c r="I30" s="27">
        <v>33320</v>
      </c>
      <c r="J30" s="27">
        <v>240480</v>
      </c>
      <c r="K30" s="27">
        <v>27840</v>
      </c>
      <c r="L30" s="27">
        <v>27840</v>
      </c>
      <c r="M30" s="27">
        <v>49960</v>
      </c>
      <c r="N30" s="27">
        <v>55000</v>
      </c>
      <c r="O30" s="27">
        <v>33800</v>
      </c>
      <c r="P30" s="126"/>
      <c r="Q30" s="95"/>
      <c r="R30" s="137"/>
      <c r="S30" s="136"/>
      <c r="T30" s="176"/>
    </row>
    <row r="31" spans="1:20" ht="15" customHeight="1" x14ac:dyDescent="0.25">
      <c r="A31" s="100"/>
      <c r="B31" s="160" t="s">
        <v>214</v>
      </c>
      <c r="C31" s="165" t="s">
        <v>218</v>
      </c>
      <c r="D31" s="102">
        <v>50</v>
      </c>
      <c r="E31" s="27">
        <v>45200</v>
      </c>
      <c r="F31" s="27">
        <v>45200</v>
      </c>
      <c r="G31" s="27">
        <v>37150</v>
      </c>
      <c r="H31" s="27">
        <v>35650</v>
      </c>
      <c r="I31" s="27">
        <v>37900</v>
      </c>
      <c r="J31" s="27">
        <v>273400</v>
      </c>
      <c r="K31" s="27">
        <v>31650</v>
      </c>
      <c r="L31" s="27">
        <v>31650</v>
      </c>
      <c r="M31" s="27">
        <v>56800</v>
      </c>
      <c r="N31" s="27">
        <v>62500</v>
      </c>
      <c r="O31" s="27">
        <v>38400</v>
      </c>
      <c r="P31" s="126"/>
      <c r="Q31" s="95"/>
      <c r="R31" s="137"/>
      <c r="S31" s="136"/>
      <c r="T31" s="176"/>
    </row>
    <row r="32" spans="1:20" ht="15" customHeight="1" x14ac:dyDescent="0.25">
      <c r="A32" s="105"/>
      <c r="B32" s="162"/>
      <c r="D32" s="10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26"/>
      <c r="Q32" s="95"/>
      <c r="R32" s="137"/>
      <c r="S32" s="136"/>
      <c r="T32" s="176"/>
    </row>
    <row r="33" spans="1:20" ht="15" customHeight="1" x14ac:dyDescent="0.25">
      <c r="A33" s="105"/>
      <c r="B33" s="162" t="s">
        <v>208</v>
      </c>
      <c r="C33" s="213" t="s">
        <v>204</v>
      </c>
      <c r="D33" s="101" t="s">
        <v>59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26"/>
      <c r="Q33" s="95"/>
      <c r="R33" s="137"/>
      <c r="S33" s="136"/>
      <c r="T33" s="176"/>
    </row>
    <row r="34" spans="1:20" ht="15" customHeight="1" x14ac:dyDescent="0.25">
      <c r="A34" s="105"/>
      <c r="B34" s="211" t="s">
        <v>211</v>
      </c>
      <c r="C34" s="213" t="s">
        <v>219</v>
      </c>
      <c r="D34" s="102" t="s">
        <v>60</v>
      </c>
      <c r="E34" s="27">
        <v>2951</v>
      </c>
      <c r="F34" s="27">
        <v>2951</v>
      </c>
      <c r="G34" s="27">
        <v>2661</v>
      </c>
      <c r="H34" s="27">
        <v>2344</v>
      </c>
      <c r="I34" s="27">
        <v>2714</v>
      </c>
      <c r="J34" s="27">
        <v>20393</v>
      </c>
      <c r="K34" s="27">
        <v>2066</v>
      </c>
      <c r="L34" s="27">
        <v>2066</v>
      </c>
      <c r="M34" s="27">
        <v>3707</v>
      </c>
      <c r="N34" s="27">
        <v>4081</v>
      </c>
      <c r="O34" s="27">
        <v>2508</v>
      </c>
      <c r="P34" s="126"/>
      <c r="Q34" s="95"/>
      <c r="R34" s="137"/>
      <c r="S34" s="136"/>
      <c r="T34" s="176"/>
    </row>
    <row r="35" spans="1:20" ht="15" customHeight="1" x14ac:dyDescent="0.25">
      <c r="A35" s="105"/>
      <c r="B35" s="162"/>
      <c r="D35" s="10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126"/>
      <c r="Q35" s="95"/>
      <c r="R35" s="137"/>
      <c r="S35" s="136"/>
      <c r="T35" s="176"/>
    </row>
    <row r="36" spans="1:20" ht="15" customHeight="1" x14ac:dyDescent="0.25">
      <c r="A36" s="105"/>
      <c r="B36" s="162"/>
      <c r="D36" s="37" t="s">
        <v>61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55"/>
      <c r="Q36" s="95"/>
      <c r="R36" s="137"/>
      <c r="S36" s="136"/>
      <c r="T36" s="176"/>
    </row>
    <row r="37" spans="1:20" ht="15" customHeight="1" x14ac:dyDescent="0.25">
      <c r="A37" s="105"/>
      <c r="B37" s="162" t="s">
        <v>208</v>
      </c>
      <c r="C37" s="219" t="s">
        <v>220</v>
      </c>
      <c r="D37" s="286" t="s">
        <v>62</v>
      </c>
      <c r="E37" s="227">
        <v>11076</v>
      </c>
      <c r="F37" s="227">
        <v>14762</v>
      </c>
      <c r="G37" s="227">
        <v>10270</v>
      </c>
      <c r="H37" s="227">
        <v>8795</v>
      </c>
      <c r="I37" s="227">
        <v>10295</v>
      </c>
      <c r="J37" s="227">
        <v>76545</v>
      </c>
      <c r="K37" s="227">
        <v>7753</v>
      </c>
      <c r="L37" s="227">
        <v>7753</v>
      </c>
      <c r="M37" s="227">
        <v>13913</v>
      </c>
      <c r="N37" s="227">
        <v>15319</v>
      </c>
      <c r="O37" s="227">
        <v>9415</v>
      </c>
      <c r="P37" s="153"/>
      <c r="Q37" s="95"/>
      <c r="R37" s="137"/>
      <c r="S37" s="136"/>
      <c r="T37" s="176"/>
    </row>
    <row r="38" spans="1:20" ht="15" customHeight="1" x14ac:dyDescent="0.25">
      <c r="A38" s="105"/>
      <c r="B38" s="162" t="s">
        <v>208</v>
      </c>
      <c r="C38" s="219" t="s">
        <v>221</v>
      </c>
      <c r="D38" s="286" t="s">
        <v>63</v>
      </c>
      <c r="E38" s="227">
        <v>4880</v>
      </c>
      <c r="F38" s="227">
        <v>6503</v>
      </c>
      <c r="G38" s="227">
        <v>4524</v>
      </c>
      <c r="H38" s="227">
        <v>3874</v>
      </c>
      <c r="I38" s="227">
        <v>4535</v>
      </c>
      <c r="J38" s="227">
        <v>33723</v>
      </c>
      <c r="K38" s="227">
        <v>3416</v>
      </c>
      <c r="L38" s="227">
        <v>3416</v>
      </c>
      <c r="M38" s="227">
        <v>6129</v>
      </c>
      <c r="N38" s="227">
        <v>6749</v>
      </c>
      <c r="O38" s="227">
        <v>4148</v>
      </c>
      <c r="P38" s="156"/>
      <c r="Q38" s="95"/>
      <c r="R38" s="137"/>
      <c r="S38" s="136"/>
      <c r="T38" s="176"/>
    </row>
    <row r="39" spans="1:20" ht="15" customHeight="1" x14ac:dyDescent="0.25">
      <c r="A39" s="105"/>
      <c r="B39" s="162"/>
      <c r="D39" s="102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153"/>
      <c r="Q39" s="95"/>
      <c r="R39" s="137"/>
      <c r="S39" s="136"/>
      <c r="T39" s="176"/>
    </row>
    <row r="40" spans="1:20" ht="15" customHeight="1" x14ac:dyDescent="0.25">
      <c r="A40" s="105"/>
      <c r="B40" s="162"/>
      <c r="D40" s="101" t="s">
        <v>64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126"/>
      <c r="Q40" s="95"/>
      <c r="R40" s="137"/>
      <c r="S40" s="136"/>
      <c r="T40" s="176"/>
    </row>
    <row r="41" spans="1:20" ht="15" customHeight="1" x14ac:dyDescent="0.25">
      <c r="A41" s="105"/>
      <c r="B41" s="162" t="s">
        <v>208</v>
      </c>
      <c r="C41" s="162" t="s">
        <v>213</v>
      </c>
      <c r="D41" s="102" t="s">
        <v>65</v>
      </c>
      <c r="E41" s="27">
        <v>12095</v>
      </c>
      <c r="F41" s="27">
        <v>12095</v>
      </c>
      <c r="G41" s="27">
        <v>9983</v>
      </c>
      <c r="H41" s="27">
        <v>8767</v>
      </c>
      <c r="I41" s="27">
        <v>10183</v>
      </c>
      <c r="J41" s="27">
        <v>76058</v>
      </c>
      <c r="K41" s="27">
        <v>8467</v>
      </c>
      <c r="L41" s="27">
        <v>8467</v>
      </c>
      <c r="M41" s="27">
        <v>15192</v>
      </c>
      <c r="N41" s="27">
        <v>16727</v>
      </c>
      <c r="O41" s="27">
        <v>10281</v>
      </c>
      <c r="P41" s="126"/>
      <c r="Q41" s="95"/>
      <c r="R41" s="137"/>
      <c r="S41" s="136"/>
      <c r="T41" s="176"/>
    </row>
    <row r="42" spans="1:20" ht="15" customHeight="1" x14ac:dyDescent="0.25">
      <c r="A42" s="105"/>
      <c r="B42" s="162"/>
      <c r="D42" s="10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126"/>
      <c r="Q42" s="95"/>
      <c r="R42" s="137"/>
      <c r="S42" s="136"/>
      <c r="T42" s="176"/>
    </row>
    <row r="43" spans="1:20" ht="15" customHeight="1" x14ac:dyDescent="0.25">
      <c r="A43" s="105"/>
      <c r="B43" s="162"/>
      <c r="D43" s="106" t="s">
        <v>67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126"/>
      <c r="Q43" s="95"/>
      <c r="R43" s="137"/>
      <c r="S43" s="136"/>
      <c r="T43" s="176"/>
    </row>
    <row r="44" spans="1:20" ht="15" customHeight="1" x14ac:dyDescent="0.25">
      <c r="A44" s="105"/>
      <c r="B44" s="162" t="s">
        <v>208</v>
      </c>
      <c r="C44" s="162" t="s">
        <v>222</v>
      </c>
      <c r="D44" s="107" t="s">
        <v>67</v>
      </c>
      <c r="E44" s="234" t="s">
        <v>123</v>
      </c>
      <c r="F44" s="234" t="s">
        <v>123</v>
      </c>
      <c r="G44" s="234" t="s">
        <v>123</v>
      </c>
      <c r="H44" s="234" t="s">
        <v>123</v>
      </c>
      <c r="I44" s="234" t="s">
        <v>123</v>
      </c>
      <c r="J44" s="234" t="s">
        <v>123</v>
      </c>
      <c r="K44" s="234" t="s">
        <v>123</v>
      </c>
      <c r="L44" s="33">
        <v>2985</v>
      </c>
      <c r="M44" s="234" t="s">
        <v>123</v>
      </c>
      <c r="N44" s="234" t="s">
        <v>123</v>
      </c>
      <c r="O44" s="218">
        <v>3625</v>
      </c>
      <c r="P44" s="126"/>
      <c r="Q44" s="95"/>
      <c r="R44" s="137"/>
      <c r="S44" s="136"/>
      <c r="T44" s="176"/>
    </row>
    <row r="45" spans="1:20" ht="15" customHeight="1" x14ac:dyDescent="0.25">
      <c r="A45" s="105"/>
      <c r="B45" s="162"/>
      <c r="D45" s="10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126"/>
      <c r="Q45" s="95"/>
      <c r="R45" s="137"/>
      <c r="S45" s="136"/>
      <c r="T45" s="176"/>
    </row>
    <row r="46" spans="1:20" ht="15" customHeight="1" x14ac:dyDescent="0.25">
      <c r="A46" s="105"/>
      <c r="B46" s="162"/>
      <c r="D46" s="101" t="s">
        <v>70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126"/>
      <c r="Q46" s="95"/>
      <c r="R46" s="137"/>
      <c r="S46" s="136"/>
      <c r="T46" s="176"/>
    </row>
    <row r="47" spans="1:20" ht="15" customHeight="1" x14ac:dyDescent="0.25">
      <c r="A47" s="105"/>
      <c r="B47" s="162" t="s">
        <v>208</v>
      </c>
      <c r="C47" s="162" t="s">
        <v>223</v>
      </c>
      <c r="D47" s="108" t="s">
        <v>224</v>
      </c>
      <c r="E47" s="29">
        <v>0.2</v>
      </c>
      <c r="F47" s="29">
        <v>0.2</v>
      </c>
      <c r="G47" s="29">
        <v>0.2</v>
      </c>
      <c r="H47" s="29">
        <v>0.2</v>
      </c>
      <c r="I47" s="29">
        <v>0.2</v>
      </c>
      <c r="J47" s="29">
        <v>0.2</v>
      </c>
      <c r="K47" s="29">
        <v>0.2</v>
      </c>
      <c r="L47" s="29">
        <v>0.2</v>
      </c>
      <c r="M47" s="29">
        <v>0.2</v>
      </c>
      <c r="N47" s="29">
        <v>0.2</v>
      </c>
      <c r="O47" s="29">
        <v>0.2</v>
      </c>
      <c r="P47" s="133"/>
      <c r="Q47" s="109"/>
      <c r="R47" s="137"/>
      <c r="S47" s="136"/>
      <c r="T47" s="176"/>
    </row>
    <row r="48" spans="1:20" ht="15" customHeight="1" x14ac:dyDescent="0.25">
      <c r="A48" s="105"/>
      <c r="B48" s="16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26"/>
      <c r="Q48" s="95"/>
    </row>
    <row r="49" spans="1:20" s="90" customFormat="1" ht="15.75" x14ac:dyDescent="0.25">
      <c r="A49" s="105"/>
      <c r="B49" s="162"/>
      <c r="C49" s="165"/>
      <c r="D49" s="97" t="s">
        <v>225</v>
      </c>
      <c r="E49" s="30"/>
      <c r="F49" s="28"/>
      <c r="G49" s="28"/>
      <c r="H49" s="26"/>
      <c r="I49" s="26"/>
      <c r="J49" s="26"/>
      <c r="K49" s="26"/>
      <c r="L49" s="26"/>
      <c r="M49" s="26"/>
      <c r="N49" s="26"/>
      <c r="O49" s="26"/>
      <c r="P49" s="130"/>
      <c r="Q49" s="91"/>
      <c r="R49" s="137"/>
      <c r="S49" s="136"/>
      <c r="T49" s="176"/>
    </row>
    <row r="50" spans="1:20" s="90" customFormat="1" x14ac:dyDescent="0.25">
      <c r="A50" s="105"/>
      <c r="B50" s="162"/>
      <c r="C50" s="16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0"/>
      <c r="Q50" s="91"/>
      <c r="R50" s="166" t="s">
        <v>181</v>
      </c>
      <c r="S50" s="166" t="s">
        <v>200</v>
      </c>
      <c r="T50" s="174" t="s">
        <v>201</v>
      </c>
    </row>
    <row r="51" spans="1:20" ht="15" customHeight="1" x14ac:dyDescent="0.25">
      <c r="A51" s="105"/>
      <c r="B51" s="162"/>
      <c r="D51" s="101" t="s">
        <v>35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126"/>
      <c r="Q51" s="95"/>
      <c r="R51" s="167" t="s">
        <v>226</v>
      </c>
      <c r="S51" s="167" t="s">
        <v>227</v>
      </c>
      <c r="T51" s="180">
        <v>1</v>
      </c>
    </row>
    <row r="52" spans="1:20" s="104" customFormat="1" ht="15" customHeight="1" x14ac:dyDescent="0.25">
      <c r="A52" s="105"/>
      <c r="B52" s="160" t="s">
        <v>202</v>
      </c>
      <c r="C52" s="165" t="s">
        <v>203</v>
      </c>
      <c r="D52" s="102" t="s">
        <v>37</v>
      </c>
      <c r="E52" s="27">
        <v>326</v>
      </c>
      <c r="F52" s="27">
        <v>326</v>
      </c>
      <c r="G52" s="27">
        <v>269</v>
      </c>
      <c r="H52" s="27">
        <v>243</v>
      </c>
      <c r="I52" s="27">
        <v>273</v>
      </c>
      <c r="J52" s="27">
        <v>2000</v>
      </c>
      <c r="K52" s="27">
        <v>231</v>
      </c>
      <c r="L52" s="27">
        <v>231</v>
      </c>
      <c r="M52" s="27">
        <v>414</v>
      </c>
      <c r="N52" s="27">
        <v>454</v>
      </c>
      <c r="O52" s="27">
        <v>279</v>
      </c>
      <c r="P52" s="132"/>
      <c r="Q52" s="103"/>
      <c r="R52" s="167" t="s">
        <v>228</v>
      </c>
      <c r="S52" s="167" t="s">
        <v>229</v>
      </c>
      <c r="T52" s="173">
        <v>1</v>
      </c>
    </row>
    <row r="53" spans="1:20" s="104" customFormat="1" ht="15" customHeight="1" x14ac:dyDescent="0.25">
      <c r="A53" s="105"/>
      <c r="B53" s="162"/>
      <c r="C53" s="160"/>
      <c r="D53" s="10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132"/>
      <c r="Q53" s="103"/>
      <c r="R53" s="167" t="s">
        <v>230</v>
      </c>
      <c r="S53" s="167" t="s">
        <v>231</v>
      </c>
      <c r="T53" s="174">
        <v>5</v>
      </c>
    </row>
    <row r="54" spans="1:20" s="104" customFormat="1" ht="15" customHeight="1" x14ac:dyDescent="0.25">
      <c r="A54" s="105"/>
      <c r="B54" s="162"/>
      <c r="C54" s="160"/>
      <c r="D54" s="101" t="s">
        <v>42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132"/>
      <c r="Q54" s="103"/>
      <c r="R54" s="137"/>
      <c r="S54" s="136"/>
      <c r="T54" s="179"/>
    </row>
    <row r="55" spans="1:20" ht="15" customHeight="1" x14ac:dyDescent="0.25">
      <c r="A55" s="105"/>
      <c r="B55" s="160" t="s">
        <v>202</v>
      </c>
      <c r="C55" s="165" t="s">
        <v>203</v>
      </c>
      <c r="D55" s="102" t="s">
        <v>43</v>
      </c>
      <c r="E55" s="27">
        <v>901</v>
      </c>
      <c r="F55" s="27">
        <v>901</v>
      </c>
      <c r="G55" s="27">
        <v>788</v>
      </c>
      <c r="H55" s="27">
        <v>675</v>
      </c>
      <c r="I55" s="27">
        <v>821</v>
      </c>
      <c r="J55" s="27">
        <v>5700</v>
      </c>
      <c r="K55" s="27">
        <v>632</v>
      </c>
      <c r="L55" s="27">
        <v>632</v>
      </c>
      <c r="M55" s="27">
        <v>1135</v>
      </c>
      <c r="N55" s="27">
        <v>1247</v>
      </c>
      <c r="O55" s="27">
        <v>765</v>
      </c>
      <c r="P55" s="126"/>
      <c r="Q55" s="95"/>
      <c r="R55" s="166" t="s">
        <v>181</v>
      </c>
      <c r="S55" s="166" t="s">
        <v>200</v>
      </c>
      <c r="T55" s="174" t="s">
        <v>201</v>
      </c>
    </row>
    <row r="56" spans="1:20" ht="15" customHeight="1" x14ac:dyDescent="0.25">
      <c r="A56" s="105"/>
      <c r="B56" s="162"/>
      <c r="C56" s="160"/>
      <c r="D56" s="9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126"/>
      <c r="Q56" s="95"/>
      <c r="R56" s="162" t="s">
        <v>232</v>
      </c>
      <c r="S56" s="169" t="s">
        <v>233</v>
      </c>
      <c r="T56" s="173">
        <v>1</v>
      </c>
    </row>
    <row r="57" spans="1:20" ht="15" customHeight="1" x14ac:dyDescent="0.25">
      <c r="A57" s="105"/>
      <c r="B57" s="162" t="s">
        <v>208</v>
      </c>
      <c r="C57" s="210" t="s">
        <v>234</v>
      </c>
      <c r="D57" s="101" t="s">
        <v>45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126"/>
      <c r="Q57" s="95"/>
      <c r="R57" s="162" t="s">
        <v>235</v>
      </c>
      <c r="S57" s="169" t="s">
        <v>236</v>
      </c>
      <c r="T57" s="173">
        <v>1</v>
      </c>
    </row>
    <row r="58" spans="1:20" ht="15" customHeight="1" x14ac:dyDescent="0.25">
      <c r="A58" s="105"/>
      <c r="B58" s="211" t="s">
        <v>211</v>
      </c>
      <c r="C58" s="210" t="s">
        <v>230</v>
      </c>
      <c r="D58" s="102">
        <v>1</v>
      </c>
      <c r="E58" s="27">
        <v>15</v>
      </c>
      <c r="F58" s="27">
        <v>15</v>
      </c>
      <c r="G58" s="27">
        <v>13</v>
      </c>
      <c r="H58" s="27">
        <v>12</v>
      </c>
      <c r="I58" s="27">
        <v>12</v>
      </c>
      <c r="J58" s="27">
        <v>101</v>
      </c>
      <c r="K58" s="27">
        <v>11</v>
      </c>
      <c r="L58" s="27">
        <v>11</v>
      </c>
      <c r="M58" s="27">
        <v>19</v>
      </c>
      <c r="N58" s="27">
        <v>21</v>
      </c>
      <c r="O58" s="27">
        <v>13</v>
      </c>
      <c r="P58" s="126"/>
      <c r="Q58" s="95"/>
      <c r="R58" s="162" t="s">
        <v>234</v>
      </c>
      <c r="S58" s="169" t="s">
        <v>237</v>
      </c>
      <c r="T58" s="173">
        <v>5</v>
      </c>
    </row>
    <row r="59" spans="1:20" ht="15" customHeight="1" x14ac:dyDescent="0.25">
      <c r="A59" s="105"/>
      <c r="B59" s="160" t="s">
        <v>214</v>
      </c>
      <c r="C59" s="184" t="s">
        <v>215</v>
      </c>
      <c r="D59" s="102">
        <v>5</v>
      </c>
      <c r="E59" s="27">
        <v>72</v>
      </c>
      <c r="F59" s="27">
        <v>72</v>
      </c>
      <c r="G59" s="27">
        <v>59</v>
      </c>
      <c r="H59" s="27">
        <v>54</v>
      </c>
      <c r="I59" s="27">
        <v>55</v>
      </c>
      <c r="J59" s="27">
        <v>440</v>
      </c>
      <c r="K59" s="27">
        <v>51</v>
      </c>
      <c r="L59" s="27">
        <v>51</v>
      </c>
      <c r="M59" s="27">
        <v>90</v>
      </c>
      <c r="N59" s="27">
        <v>100</v>
      </c>
      <c r="O59" s="27">
        <v>61</v>
      </c>
      <c r="P59" s="126"/>
      <c r="Q59" s="95"/>
      <c r="R59" s="162" t="s">
        <v>238</v>
      </c>
      <c r="S59" s="169" t="s">
        <v>239</v>
      </c>
      <c r="T59" s="173">
        <v>1</v>
      </c>
    </row>
    <row r="60" spans="1:20" ht="15" customHeight="1" x14ac:dyDescent="0.25">
      <c r="A60" s="105"/>
      <c r="B60" s="160" t="s">
        <v>214</v>
      </c>
      <c r="C60" s="160" t="s">
        <v>240</v>
      </c>
      <c r="D60" s="102">
        <v>10</v>
      </c>
      <c r="E60" s="27">
        <v>132</v>
      </c>
      <c r="F60" s="27">
        <v>132</v>
      </c>
      <c r="G60" s="27">
        <v>106</v>
      </c>
      <c r="H60" s="27">
        <v>96</v>
      </c>
      <c r="I60" s="27">
        <v>99</v>
      </c>
      <c r="J60" s="27">
        <v>850</v>
      </c>
      <c r="K60" s="27">
        <v>92</v>
      </c>
      <c r="L60" s="27">
        <v>92</v>
      </c>
      <c r="M60" s="27">
        <v>166</v>
      </c>
      <c r="N60" s="27">
        <v>183</v>
      </c>
      <c r="O60" s="27">
        <v>112</v>
      </c>
      <c r="P60" s="126"/>
      <c r="Q60" s="95"/>
      <c r="R60" s="137"/>
      <c r="S60" s="136"/>
      <c r="T60" s="176"/>
    </row>
    <row r="61" spans="1:20" ht="15" customHeight="1" x14ac:dyDescent="0.25">
      <c r="A61" s="105"/>
      <c r="B61" s="160" t="s">
        <v>214</v>
      </c>
      <c r="C61" s="160" t="s">
        <v>240</v>
      </c>
      <c r="D61" s="102">
        <v>15</v>
      </c>
      <c r="E61" s="27">
        <v>168</v>
      </c>
      <c r="F61" s="27">
        <v>168</v>
      </c>
      <c r="G61" s="27">
        <v>153</v>
      </c>
      <c r="H61" s="27">
        <v>132</v>
      </c>
      <c r="I61" s="27">
        <v>141</v>
      </c>
      <c r="J61" s="27">
        <v>1155</v>
      </c>
      <c r="K61" s="27">
        <v>117</v>
      </c>
      <c r="L61" s="27">
        <v>117</v>
      </c>
      <c r="M61" s="27">
        <v>210</v>
      </c>
      <c r="N61" s="27">
        <v>231</v>
      </c>
      <c r="O61" s="27">
        <v>144</v>
      </c>
      <c r="P61" s="126"/>
      <c r="Q61" s="95"/>
      <c r="R61" s="137"/>
      <c r="S61" s="136"/>
      <c r="T61" s="176"/>
    </row>
    <row r="62" spans="1:20" ht="15" customHeight="1" x14ac:dyDescent="0.25">
      <c r="A62" s="105"/>
      <c r="B62" s="160" t="s">
        <v>214</v>
      </c>
      <c r="C62" s="160" t="s">
        <v>240</v>
      </c>
      <c r="D62" s="102">
        <v>25</v>
      </c>
      <c r="E62" s="27">
        <v>265</v>
      </c>
      <c r="F62" s="27">
        <v>265</v>
      </c>
      <c r="G62" s="27">
        <v>225</v>
      </c>
      <c r="H62" s="27">
        <v>204.99999999999997</v>
      </c>
      <c r="I62" s="27">
        <v>204.99999999999997</v>
      </c>
      <c r="J62" s="27">
        <v>1725</v>
      </c>
      <c r="K62" s="27">
        <v>185</v>
      </c>
      <c r="L62" s="27">
        <v>185</v>
      </c>
      <c r="M62" s="27">
        <v>335</v>
      </c>
      <c r="N62" s="27">
        <v>365</v>
      </c>
      <c r="O62" s="27">
        <v>225</v>
      </c>
      <c r="P62" s="126"/>
      <c r="Q62" s="95"/>
      <c r="R62" s="137"/>
      <c r="S62" s="136"/>
      <c r="T62" s="176"/>
    </row>
    <row r="63" spans="1:20" ht="15" customHeight="1" x14ac:dyDescent="0.25">
      <c r="A63" s="105"/>
      <c r="B63" s="160" t="s">
        <v>214</v>
      </c>
      <c r="C63" s="160" t="s">
        <v>240</v>
      </c>
      <c r="D63" s="102">
        <v>50</v>
      </c>
      <c r="E63" s="27">
        <v>490.00000000000006</v>
      </c>
      <c r="F63" s="27">
        <v>490.00000000000006</v>
      </c>
      <c r="G63" s="27">
        <v>425</v>
      </c>
      <c r="H63" s="27">
        <v>385</v>
      </c>
      <c r="I63" s="27">
        <v>385</v>
      </c>
      <c r="J63" s="27">
        <v>3200</v>
      </c>
      <c r="K63" s="27">
        <v>345</v>
      </c>
      <c r="L63" s="27">
        <v>345</v>
      </c>
      <c r="M63" s="27">
        <v>615</v>
      </c>
      <c r="N63" s="27">
        <v>675</v>
      </c>
      <c r="O63" s="27">
        <v>415.00000000000006</v>
      </c>
      <c r="P63" s="126"/>
      <c r="Q63" s="95"/>
      <c r="R63" s="137"/>
      <c r="S63" s="136"/>
      <c r="T63" s="176"/>
    </row>
    <row r="64" spans="1:20" ht="15" customHeight="1" x14ac:dyDescent="0.25">
      <c r="A64" s="105"/>
      <c r="B64" s="160" t="s">
        <v>214</v>
      </c>
      <c r="C64" s="160" t="s">
        <v>240</v>
      </c>
      <c r="D64" s="102">
        <v>100</v>
      </c>
      <c r="E64" s="27">
        <v>900</v>
      </c>
      <c r="F64" s="27">
        <v>900</v>
      </c>
      <c r="G64" s="27">
        <v>780</v>
      </c>
      <c r="H64" s="27">
        <v>710</v>
      </c>
      <c r="I64" s="27">
        <v>690</v>
      </c>
      <c r="J64" s="27">
        <v>6000</v>
      </c>
      <c r="K64" s="27">
        <v>630</v>
      </c>
      <c r="L64" s="27">
        <v>630</v>
      </c>
      <c r="M64" s="27">
        <v>1130</v>
      </c>
      <c r="N64" s="27">
        <v>1240</v>
      </c>
      <c r="O64" s="150">
        <v>760</v>
      </c>
      <c r="P64" s="126"/>
      <c r="Q64" s="95"/>
      <c r="R64" s="137"/>
      <c r="S64" s="136"/>
      <c r="T64" s="176"/>
    </row>
    <row r="65" spans="1:20" ht="15" customHeight="1" x14ac:dyDescent="0.25">
      <c r="A65" s="105"/>
      <c r="B65" s="160" t="s">
        <v>214</v>
      </c>
      <c r="C65" s="160" t="s">
        <v>240</v>
      </c>
      <c r="D65" s="102">
        <v>250</v>
      </c>
      <c r="E65" s="27">
        <v>2025</v>
      </c>
      <c r="F65" s="27">
        <v>2025</v>
      </c>
      <c r="G65" s="27">
        <v>1775</v>
      </c>
      <c r="H65" s="27">
        <v>1600</v>
      </c>
      <c r="I65" s="27">
        <v>1575</v>
      </c>
      <c r="J65" s="27">
        <v>13750</v>
      </c>
      <c r="K65" s="27">
        <v>1425</v>
      </c>
      <c r="L65" s="27">
        <v>1425</v>
      </c>
      <c r="M65" s="27">
        <v>2550</v>
      </c>
      <c r="N65" s="27">
        <v>2800</v>
      </c>
      <c r="O65" s="27">
        <v>1725</v>
      </c>
      <c r="P65" s="126"/>
      <c r="Q65" s="95"/>
      <c r="R65" s="137"/>
      <c r="S65" s="136"/>
      <c r="T65" s="176"/>
    </row>
    <row r="66" spans="1:20" ht="15" customHeight="1" x14ac:dyDescent="0.25">
      <c r="A66" s="105"/>
      <c r="B66" s="160" t="s">
        <v>214</v>
      </c>
      <c r="C66" s="160" t="s">
        <v>240</v>
      </c>
      <c r="D66" s="102">
        <v>500</v>
      </c>
      <c r="E66" s="27">
        <v>3700</v>
      </c>
      <c r="F66" s="27">
        <v>3700</v>
      </c>
      <c r="G66" s="27">
        <v>3200</v>
      </c>
      <c r="H66" s="27">
        <v>2900</v>
      </c>
      <c r="I66" s="27">
        <v>2850</v>
      </c>
      <c r="J66" s="27">
        <v>25000</v>
      </c>
      <c r="K66" s="27">
        <v>2600</v>
      </c>
      <c r="L66" s="27">
        <v>2600</v>
      </c>
      <c r="M66" s="27">
        <v>4650</v>
      </c>
      <c r="N66" s="27">
        <v>5100</v>
      </c>
      <c r="O66" s="27">
        <v>3150</v>
      </c>
      <c r="P66" s="126"/>
      <c r="Q66" s="95"/>
      <c r="R66" s="137"/>
      <c r="S66" s="136"/>
      <c r="T66" s="176"/>
    </row>
    <row r="67" spans="1:20" ht="15" customHeight="1" x14ac:dyDescent="0.25">
      <c r="A67" s="105"/>
      <c r="B67" s="162"/>
      <c r="C67" s="160"/>
      <c r="D67" s="10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126"/>
      <c r="Q67" s="95"/>
      <c r="R67" s="137"/>
      <c r="S67" s="136"/>
      <c r="T67" s="176"/>
    </row>
    <row r="68" spans="1:20" ht="15" customHeight="1" x14ac:dyDescent="0.25">
      <c r="A68" s="105"/>
      <c r="B68" s="162" t="s">
        <v>208</v>
      </c>
      <c r="C68" s="211" t="s">
        <v>235</v>
      </c>
      <c r="D68" s="101" t="s">
        <v>54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126"/>
      <c r="Q68" s="95"/>
      <c r="R68" s="137"/>
      <c r="S68" s="136"/>
      <c r="T68" s="176"/>
    </row>
    <row r="69" spans="1:20" ht="15" customHeight="1" x14ac:dyDescent="0.25">
      <c r="A69" s="105"/>
      <c r="B69" s="211" t="s">
        <v>211</v>
      </c>
      <c r="C69" s="211" t="s">
        <v>228</v>
      </c>
      <c r="D69" s="102">
        <v>1</v>
      </c>
      <c r="E69" s="27">
        <v>87</v>
      </c>
      <c r="F69" s="27">
        <v>87</v>
      </c>
      <c r="G69" s="27">
        <v>71</v>
      </c>
      <c r="H69" s="27">
        <v>69</v>
      </c>
      <c r="I69" s="27">
        <v>71</v>
      </c>
      <c r="J69" s="27">
        <v>508</v>
      </c>
      <c r="K69" s="27">
        <v>61</v>
      </c>
      <c r="L69" s="27">
        <v>61</v>
      </c>
      <c r="M69" s="27">
        <v>109</v>
      </c>
      <c r="N69" s="27">
        <v>120</v>
      </c>
      <c r="O69" s="27">
        <v>74</v>
      </c>
      <c r="P69" s="126"/>
      <c r="Q69" s="95"/>
      <c r="R69" s="137"/>
      <c r="S69" s="136"/>
      <c r="T69" s="176"/>
    </row>
    <row r="70" spans="1:20" ht="15" customHeight="1" x14ac:dyDescent="0.25">
      <c r="A70" s="105"/>
      <c r="B70" s="160" t="s">
        <v>214</v>
      </c>
      <c r="C70" s="184" t="s">
        <v>215</v>
      </c>
      <c r="D70" s="102">
        <v>2</v>
      </c>
      <c r="E70" s="27">
        <v>162</v>
      </c>
      <c r="F70" s="27">
        <v>162</v>
      </c>
      <c r="G70" s="27">
        <v>130</v>
      </c>
      <c r="H70" s="27">
        <v>114</v>
      </c>
      <c r="I70" s="27">
        <v>130</v>
      </c>
      <c r="J70" s="27">
        <v>946</v>
      </c>
      <c r="K70" s="27">
        <v>113</v>
      </c>
      <c r="L70" s="27">
        <v>113</v>
      </c>
      <c r="M70" s="27">
        <v>203</v>
      </c>
      <c r="N70" s="27">
        <v>223</v>
      </c>
      <c r="O70" s="27">
        <v>137</v>
      </c>
      <c r="P70" s="126"/>
      <c r="Q70" s="95"/>
      <c r="R70" s="137"/>
      <c r="S70" s="136"/>
      <c r="T70" s="176"/>
    </row>
    <row r="71" spans="1:20" ht="15" customHeight="1" x14ac:dyDescent="0.25">
      <c r="A71" s="105"/>
      <c r="B71" s="160" t="s">
        <v>214</v>
      </c>
      <c r="C71" s="163" t="s">
        <v>241</v>
      </c>
      <c r="D71" s="102">
        <v>3</v>
      </c>
      <c r="E71" s="27">
        <v>222</v>
      </c>
      <c r="F71" s="27">
        <v>222</v>
      </c>
      <c r="G71" s="27">
        <v>177</v>
      </c>
      <c r="H71" s="27">
        <v>159</v>
      </c>
      <c r="I71" s="27">
        <v>177</v>
      </c>
      <c r="J71" s="27">
        <v>1311</v>
      </c>
      <c r="K71" s="27">
        <v>156</v>
      </c>
      <c r="L71" s="27">
        <v>156</v>
      </c>
      <c r="M71" s="27">
        <v>279</v>
      </c>
      <c r="N71" s="27">
        <v>306</v>
      </c>
      <c r="O71" s="27">
        <v>189</v>
      </c>
      <c r="P71" s="126"/>
      <c r="Q71" s="95"/>
      <c r="R71" s="137"/>
      <c r="S71" s="136"/>
      <c r="T71" s="176"/>
    </row>
    <row r="72" spans="1:20" ht="15" customHeight="1" x14ac:dyDescent="0.25">
      <c r="A72" s="105"/>
      <c r="B72" s="160" t="s">
        <v>214</v>
      </c>
      <c r="C72" s="163" t="s">
        <v>241</v>
      </c>
      <c r="D72" s="102">
        <v>5</v>
      </c>
      <c r="E72" s="27">
        <v>350</v>
      </c>
      <c r="F72" s="27">
        <v>350</v>
      </c>
      <c r="G72" s="27">
        <v>275</v>
      </c>
      <c r="H72" s="27">
        <v>250</v>
      </c>
      <c r="I72" s="27">
        <v>280</v>
      </c>
      <c r="J72" s="27">
        <v>1985</v>
      </c>
      <c r="K72" s="27">
        <v>245</v>
      </c>
      <c r="L72" s="27">
        <v>245</v>
      </c>
      <c r="M72" s="27">
        <v>440</v>
      </c>
      <c r="N72" s="27">
        <v>485</v>
      </c>
      <c r="O72" s="27">
        <v>295</v>
      </c>
      <c r="P72" s="126"/>
      <c r="Q72" s="95"/>
      <c r="R72" s="137"/>
      <c r="S72" s="136"/>
      <c r="T72" s="176"/>
    </row>
    <row r="73" spans="1:20" ht="15" customHeight="1" x14ac:dyDescent="0.25">
      <c r="A73" s="105"/>
      <c r="B73" s="160" t="s">
        <v>214</v>
      </c>
      <c r="C73" s="163" t="s">
        <v>241</v>
      </c>
      <c r="D73" s="102">
        <v>10</v>
      </c>
      <c r="E73" s="27">
        <v>630</v>
      </c>
      <c r="F73" s="27">
        <v>630</v>
      </c>
      <c r="G73" s="27">
        <v>480</v>
      </c>
      <c r="H73" s="27">
        <v>450</v>
      </c>
      <c r="I73" s="27">
        <v>490</v>
      </c>
      <c r="J73" s="27">
        <v>3620</v>
      </c>
      <c r="K73" s="27">
        <v>440</v>
      </c>
      <c r="L73" s="27">
        <v>440</v>
      </c>
      <c r="M73" s="27">
        <v>790</v>
      </c>
      <c r="N73" s="27">
        <v>870</v>
      </c>
      <c r="O73" s="27">
        <v>540</v>
      </c>
      <c r="P73" s="126"/>
      <c r="Q73" s="95"/>
      <c r="R73" s="137"/>
      <c r="S73" s="136"/>
      <c r="T73" s="176"/>
    </row>
    <row r="74" spans="1:20" ht="15" customHeight="1" x14ac:dyDescent="0.25">
      <c r="A74" s="105"/>
      <c r="B74" s="160" t="s">
        <v>214</v>
      </c>
      <c r="C74" s="163" t="s">
        <v>241</v>
      </c>
      <c r="D74" s="102">
        <v>20</v>
      </c>
      <c r="E74" s="27">
        <v>1160</v>
      </c>
      <c r="F74" s="27">
        <v>1160</v>
      </c>
      <c r="G74" s="27">
        <v>900</v>
      </c>
      <c r="H74" s="27">
        <v>840</v>
      </c>
      <c r="I74" s="27">
        <v>920</v>
      </c>
      <c r="J74" s="27">
        <v>6660</v>
      </c>
      <c r="K74" s="27">
        <v>820</v>
      </c>
      <c r="L74" s="27">
        <v>820</v>
      </c>
      <c r="M74" s="27">
        <v>1460</v>
      </c>
      <c r="N74" s="27">
        <v>1600</v>
      </c>
      <c r="O74" s="27">
        <v>980</v>
      </c>
      <c r="P74" s="126"/>
      <c r="Q74" s="95"/>
      <c r="R74" s="137"/>
      <c r="S74" s="136"/>
      <c r="T74" s="176"/>
    </row>
    <row r="75" spans="1:20" ht="15" customHeight="1" x14ac:dyDescent="0.25">
      <c r="A75" s="105"/>
      <c r="B75" s="160" t="s">
        <v>214</v>
      </c>
      <c r="C75" s="163" t="s">
        <v>241</v>
      </c>
      <c r="D75" s="102">
        <v>30</v>
      </c>
      <c r="E75" s="27">
        <v>1620</v>
      </c>
      <c r="F75" s="27">
        <v>1620</v>
      </c>
      <c r="G75" s="27">
        <v>1260</v>
      </c>
      <c r="H75" s="27">
        <v>1140</v>
      </c>
      <c r="I75" s="27">
        <v>1290</v>
      </c>
      <c r="J75" s="27">
        <v>9240</v>
      </c>
      <c r="K75" s="27">
        <v>1140</v>
      </c>
      <c r="L75" s="27">
        <v>1140</v>
      </c>
      <c r="M75" s="27">
        <v>2040</v>
      </c>
      <c r="N75" s="27">
        <v>2250</v>
      </c>
      <c r="O75" s="27">
        <v>1380</v>
      </c>
      <c r="P75" s="126"/>
      <c r="Q75" s="95"/>
      <c r="R75" s="137"/>
      <c r="S75" s="136"/>
      <c r="T75" s="176"/>
    </row>
    <row r="76" spans="1:20" ht="15" customHeight="1" x14ac:dyDescent="0.25">
      <c r="A76" s="105"/>
      <c r="B76" s="160" t="s">
        <v>214</v>
      </c>
      <c r="C76" s="163" t="s">
        <v>241</v>
      </c>
      <c r="D76" s="102">
        <v>40</v>
      </c>
      <c r="E76" s="27">
        <v>1960</v>
      </c>
      <c r="F76" s="27">
        <v>1960</v>
      </c>
      <c r="G76" s="27">
        <v>1520</v>
      </c>
      <c r="H76" s="27">
        <v>1400</v>
      </c>
      <c r="I76" s="27">
        <v>1560</v>
      </c>
      <c r="J76" s="27">
        <v>11280</v>
      </c>
      <c r="K76" s="27">
        <v>1360</v>
      </c>
      <c r="L76" s="27">
        <v>1360</v>
      </c>
      <c r="M76" s="27">
        <v>2480</v>
      </c>
      <c r="N76" s="27">
        <v>2720</v>
      </c>
      <c r="O76" s="27">
        <v>1680</v>
      </c>
      <c r="P76" s="126"/>
      <c r="Q76" s="95"/>
      <c r="R76" s="137"/>
      <c r="S76" s="136"/>
      <c r="T76" s="176"/>
    </row>
    <row r="77" spans="1:20" ht="15" customHeight="1" x14ac:dyDescent="0.25">
      <c r="A77" s="105"/>
      <c r="B77" s="160" t="s">
        <v>214</v>
      </c>
      <c r="C77" s="163" t="s">
        <v>241</v>
      </c>
      <c r="D77" s="102">
        <v>50</v>
      </c>
      <c r="E77" s="27">
        <v>2250</v>
      </c>
      <c r="F77" s="27">
        <v>2250</v>
      </c>
      <c r="G77" s="27">
        <v>1700</v>
      </c>
      <c r="H77" s="27">
        <v>1550</v>
      </c>
      <c r="I77" s="27">
        <v>1800</v>
      </c>
      <c r="J77" s="27">
        <v>12800</v>
      </c>
      <c r="K77" s="27">
        <v>1550</v>
      </c>
      <c r="L77" s="27">
        <v>1550</v>
      </c>
      <c r="M77" s="27">
        <v>2850</v>
      </c>
      <c r="N77" s="27">
        <v>3100</v>
      </c>
      <c r="O77" s="27">
        <v>1900</v>
      </c>
      <c r="P77" s="126"/>
      <c r="Q77" s="95"/>
      <c r="R77" s="137"/>
      <c r="S77" s="136"/>
      <c r="T77" s="176"/>
    </row>
    <row r="78" spans="1:20" ht="15" customHeight="1" x14ac:dyDescent="0.25">
      <c r="A78" s="105"/>
      <c r="B78" s="160"/>
      <c r="D78" s="10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126"/>
      <c r="Q78" s="95"/>
      <c r="R78" s="166" t="s">
        <v>181</v>
      </c>
      <c r="S78" s="166" t="s">
        <v>200</v>
      </c>
      <c r="T78" s="176"/>
    </row>
    <row r="79" spans="1:20" ht="15" customHeight="1" x14ac:dyDescent="0.25">
      <c r="A79" s="105"/>
      <c r="B79" s="162" t="s">
        <v>208</v>
      </c>
      <c r="C79" s="213" t="s">
        <v>242</v>
      </c>
      <c r="D79" s="101" t="s">
        <v>59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126"/>
      <c r="Q79" s="95"/>
      <c r="R79" s="216" t="s">
        <v>243</v>
      </c>
      <c r="S79" s="214" t="s">
        <v>244</v>
      </c>
      <c r="T79" s="176"/>
    </row>
    <row r="80" spans="1:20" ht="15" customHeight="1" x14ac:dyDescent="0.25">
      <c r="A80" s="105"/>
      <c r="B80" s="211" t="s">
        <v>245</v>
      </c>
      <c r="C80" s="213" t="s">
        <v>246</v>
      </c>
      <c r="D80" s="102" t="s">
        <v>60</v>
      </c>
      <c r="E80" s="27">
        <v>166</v>
      </c>
      <c r="F80" s="27">
        <v>166</v>
      </c>
      <c r="G80" s="27">
        <v>142</v>
      </c>
      <c r="H80" s="27">
        <v>130</v>
      </c>
      <c r="I80" s="27">
        <v>142</v>
      </c>
      <c r="J80" s="27">
        <v>1100</v>
      </c>
      <c r="K80" s="27">
        <v>116</v>
      </c>
      <c r="L80" s="27">
        <v>116</v>
      </c>
      <c r="M80" s="27">
        <v>207</v>
      </c>
      <c r="N80" s="27">
        <v>229</v>
      </c>
      <c r="O80" s="27">
        <v>141</v>
      </c>
      <c r="P80" s="126"/>
      <c r="Q80" s="95"/>
      <c r="R80" s="216" t="s">
        <v>247</v>
      </c>
      <c r="S80" s="214" t="s">
        <v>248</v>
      </c>
      <c r="T80" s="176"/>
    </row>
    <row r="81" spans="1:20" ht="15" customHeight="1" x14ac:dyDescent="0.25">
      <c r="A81" s="105"/>
      <c r="B81" s="162"/>
      <c r="D81" s="10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126"/>
      <c r="Q81" s="95"/>
      <c r="R81" s="216" t="s">
        <v>249</v>
      </c>
      <c r="S81" s="214" t="s">
        <v>250</v>
      </c>
      <c r="T81" s="176"/>
    </row>
    <row r="82" spans="1:20" ht="15" customHeight="1" x14ac:dyDescent="0.25">
      <c r="A82" s="105"/>
      <c r="B82" s="162"/>
      <c r="D82" s="37" t="s">
        <v>61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155"/>
      <c r="Q82" s="95"/>
      <c r="R82" s="216" t="s">
        <v>232</v>
      </c>
      <c r="S82" s="214" t="s">
        <v>233</v>
      </c>
      <c r="T82" s="176"/>
    </row>
    <row r="83" spans="1:20" ht="15" customHeight="1" x14ac:dyDescent="0.25">
      <c r="A83" s="105"/>
      <c r="B83" s="162" t="s">
        <v>208</v>
      </c>
      <c r="C83" s="219" t="s">
        <v>251</v>
      </c>
      <c r="D83" s="286" t="s">
        <v>62</v>
      </c>
      <c r="E83" s="227">
        <v>696</v>
      </c>
      <c r="F83" s="227">
        <v>928</v>
      </c>
      <c r="G83" s="227">
        <v>646</v>
      </c>
      <c r="H83" s="227">
        <v>553</v>
      </c>
      <c r="I83" s="227">
        <v>647</v>
      </c>
      <c r="J83" s="227">
        <v>4813</v>
      </c>
      <c r="K83" s="227">
        <v>487</v>
      </c>
      <c r="L83" s="227">
        <v>487</v>
      </c>
      <c r="M83" s="227">
        <v>875</v>
      </c>
      <c r="N83" s="227">
        <v>963</v>
      </c>
      <c r="O83" s="227">
        <v>592</v>
      </c>
      <c r="P83" s="153"/>
      <c r="Q83" s="95"/>
      <c r="R83" s="217" t="s">
        <v>226</v>
      </c>
      <c r="S83" s="214" t="s">
        <v>227</v>
      </c>
      <c r="T83" s="176"/>
    </row>
    <row r="84" spans="1:20" ht="15" customHeight="1" x14ac:dyDescent="0.25">
      <c r="A84" s="105"/>
      <c r="B84" s="162" t="s">
        <v>208</v>
      </c>
      <c r="C84" s="219" t="s">
        <v>252</v>
      </c>
      <c r="D84" s="286" t="s">
        <v>63</v>
      </c>
      <c r="E84" s="227">
        <v>307</v>
      </c>
      <c r="F84" s="227">
        <v>409</v>
      </c>
      <c r="G84" s="227">
        <v>285</v>
      </c>
      <c r="H84" s="227">
        <v>244</v>
      </c>
      <c r="I84" s="227">
        <v>285</v>
      </c>
      <c r="J84" s="227">
        <v>2121</v>
      </c>
      <c r="K84" s="227">
        <v>215</v>
      </c>
      <c r="L84" s="227">
        <v>215</v>
      </c>
      <c r="M84" s="227">
        <v>385</v>
      </c>
      <c r="N84" s="227">
        <v>425</v>
      </c>
      <c r="O84" s="227">
        <v>261</v>
      </c>
      <c r="P84" s="156"/>
      <c r="Q84" s="95"/>
      <c r="R84" s="187"/>
      <c r="S84" s="136"/>
      <c r="T84" s="176"/>
    </row>
    <row r="85" spans="1:20" ht="15" customHeight="1" x14ac:dyDescent="0.25">
      <c r="A85" s="105"/>
      <c r="B85" s="162"/>
      <c r="D85" s="102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153"/>
      <c r="Q85" s="95"/>
      <c r="R85" s="137"/>
      <c r="S85" s="136"/>
      <c r="T85" s="176"/>
    </row>
    <row r="86" spans="1:20" ht="15" customHeight="1" x14ac:dyDescent="0.25">
      <c r="A86" s="105"/>
      <c r="B86" s="162"/>
      <c r="D86" s="101" t="s">
        <v>64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126"/>
      <c r="Q86" s="95"/>
      <c r="R86" s="137"/>
      <c r="S86" s="136"/>
      <c r="T86" s="176"/>
    </row>
    <row r="87" spans="1:20" ht="15" customHeight="1" x14ac:dyDescent="0.25">
      <c r="A87" s="105"/>
      <c r="B87" s="162" t="s">
        <v>208</v>
      </c>
      <c r="C87" s="162" t="s">
        <v>238</v>
      </c>
      <c r="D87" s="102" t="s">
        <v>65</v>
      </c>
      <c r="E87" s="27">
        <v>532</v>
      </c>
      <c r="F87" s="27">
        <v>532</v>
      </c>
      <c r="G87" s="27">
        <v>472</v>
      </c>
      <c r="H87" s="27">
        <v>422</v>
      </c>
      <c r="I87" s="27">
        <v>484</v>
      </c>
      <c r="J87" s="27">
        <v>3606</v>
      </c>
      <c r="K87" s="27">
        <v>373</v>
      </c>
      <c r="L87" s="27">
        <v>373</v>
      </c>
      <c r="M87" s="27">
        <v>669</v>
      </c>
      <c r="N87" s="27">
        <v>736</v>
      </c>
      <c r="O87" s="27">
        <v>452</v>
      </c>
      <c r="P87" s="126"/>
      <c r="Q87" s="95"/>
      <c r="R87" s="137"/>
      <c r="S87" s="136"/>
      <c r="T87" s="176"/>
    </row>
    <row r="88" spans="1:20" ht="15" customHeight="1" x14ac:dyDescent="0.25">
      <c r="A88" s="105"/>
      <c r="B88" s="162"/>
      <c r="D88" s="102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126"/>
      <c r="Q88" s="95"/>
      <c r="R88" s="137"/>
      <c r="S88" s="136"/>
      <c r="T88" s="176"/>
    </row>
    <row r="89" spans="1:20" ht="15" customHeight="1" x14ac:dyDescent="0.25">
      <c r="A89" s="105"/>
      <c r="B89" s="162"/>
      <c r="D89" s="106" t="s">
        <v>67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126"/>
      <c r="Q89" s="95"/>
      <c r="R89" s="137"/>
      <c r="S89" s="136"/>
      <c r="T89" s="176"/>
    </row>
    <row r="90" spans="1:20" ht="15" customHeight="1" x14ac:dyDescent="0.25">
      <c r="A90" s="105"/>
      <c r="B90" s="162" t="s">
        <v>208</v>
      </c>
      <c r="C90" s="219" t="s">
        <v>253</v>
      </c>
      <c r="D90" s="107" t="s">
        <v>67</v>
      </c>
      <c r="E90" s="234" t="s">
        <v>123</v>
      </c>
      <c r="F90" s="234" t="s">
        <v>123</v>
      </c>
      <c r="G90" s="234" t="s">
        <v>123</v>
      </c>
      <c r="H90" s="234" t="s">
        <v>123</v>
      </c>
      <c r="I90" s="234" t="s">
        <v>123</v>
      </c>
      <c r="J90" s="234" t="s">
        <v>123</v>
      </c>
      <c r="K90" s="234" t="s">
        <v>123</v>
      </c>
      <c r="L90" s="33">
        <v>137</v>
      </c>
      <c r="M90" s="234" t="s">
        <v>123</v>
      </c>
      <c r="N90" s="234" t="s">
        <v>123</v>
      </c>
      <c r="O90" s="27">
        <v>166</v>
      </c>
      <c r="P90" s="126"/>
      <c r="Q90" s="95"/>
      <c r="R90" s="137"/>
      <c r="S90" s="136"/>
      <c r="T90" s="176"/>
    </row>
    <row r="91" spans="1:20" ht="15" customHeight="1" x14ac:dyDescent="0.25">
      <c r="A91" s="105"/>
      <c r="B91" s="162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126"/>
      <c r="Q91" s="95"/>
      <c r="R91" s="137"/>
      <c r="S91" s="136"/>
      <c r="T91" s="176"/>
    </row>
    <row r="92" spans="1:20" s="90" customFormat="1" ht="25.15" customHeight="1" x14ac:dyDescent="0.25">
      <c r="A92" s="105"/>
      <c r="B92" s="162"/>
      <c r="C92" s="165"/>
      <c r="D92" s="97" t="s">
        <v>254</v>
      </c>
      <c r="E92" s="30"/>
      <c r="F92" s="28"/>
      <c r="G92" s="26"/>
      <c r="H92" s="26"/>
      <c r="I92" s="26"/>
      <c r="J92" s="26"/>
      <c r="K92" s="26"/>
      <c r="L92" s="26"/>
      <c r="M92" s="26"/>
      <c r="N92" s="26"/>
      <c r="O92" s="26"/>
      <c r="P92" s="130"/>
      <c r="Q92" s="91"/>
      <c r="R92" s="137"/>
      <c r="S92" s="136"/>
      <c r="T92" s="181"/>
    </row>
    <row r="93" spans="1:20" s="90" customFormat="1" x14ac:dyDescent="0.25">
      <c r="A93" s="105"/>
      <c r="B93" s="162"/>
      <c r="C93" s="165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130"/>
      <c r="Q93" s="91"/>
      <c r="R93" s="166" t="s">
        <v>181</v>
      </c>
      <c r="S93" s="166" t="s">
        <v>200</v>
      </c>
      <c r="T93" s="174" t="s">
        <v>201</v>
      </c>
    </row>
    <row r="94" spans="1:20" ht="15" customHeight="1" x14ac:dyDescent="0.25">
      <c r="A94" s="105"/>
      <c r="B94" s="162"/>
      <c r="D94" s="101" t="s">
        <v>35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126"/>
      <c r="Q94" s="95"/>
      <c r="R94" s="163" t="s">
        <v>255</v>
      </c>
      <c r="S94" s="169" t="s">
        <v>256</v>
      </c>
      <c r="T94" s="173">
        <v>1</v>
      </c>
    </row>
    <row r="95" spans="1:20" s="104" customFormat="1" ht="15" customHeight="1" x14ac:dyDescent="0.25">
      <c r="A95" s="105"/>
      <c r="B95" s="160" t="s">
        <v>202</v>
      </c>
      <c r="C95" s="212" t="s">
        <v>203</v>
      </c>
      <c r="D95" s="102" t="s">
        <v>37</v>
      </c>
      <c r="E95" s="27">
        <v>2946</v>
      </c>
      <c r="F95" s="27">
        <v>2946</v>
      </c>
      <c r="G95" s="27">
        <v>2021</v>
      </c>
      <c r="H95" s="27">
        <v>1842</v>
      </c>
      <c r="I95" s="27">
        <v>2062</v>
      </c>
      <c r="J95" s="27">
        <v>14693</v>
      </c>
      <c r="K95" s="27">
        <v>2063</v>
      </c>
      <c r="L95" s="27">
        <v>2063</v>
      </c>
      <c r="M95" s="27">
        <v>3703</v>
      </c>
      <c r="N95" s="27">
        <v>4079</v>
      </c>
      <c r="O95" s="27">
        <v>2506</v>
      </c>
      <c r="P95" s="132"/>
      <c r="Q95" s="103"/>
      <c r="R95" s="163" t="s">
        <v>257</v>
      </c>
      <c r="S95" s="172" t="s">
        <v>258</v>
      </c>
      <c r="T95" s="174">
        <v>1</v>
      </c>
    </row>
    <row r="96" spans="1:20" s="104" customFormat="1" ht="15" customHeight="1" x14ac:dyDescent="0.25">
      <c r="A96" s="105"/>
      <c r="B96" s="162"/>
      <c r="C96" s="160"/>
      <c r="D96" s="102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132"/>
      <c r="Q96" s="103"/>
      <c r="R96" s="163" t="s">
        <v>259</v>
      </c>
      <c r="S96" s="172" t="s">
        <v>260</v>
      </c>
      <c r="T96" s="174">
        <v>5</v>
      </c>
    </row>
    <row r="97" spans="1:20" s="104" customFormat="1" ht="15" customHeight="1" x14ac:dyDescent="0.25">
      <c r="A97" s="105"/>
      <c r="B97" s="162"/>
      <c r="C97" s="160"/>
      <c r="D97" s="101" t="s">
        <v>42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132"/>
      <c r="Q97" s="103"/>
      <c r="R97" s="137"/>
      <c r="S97" s="139"/>
      <c r="T97" s="179"/>
    </row>
    <row r="98" spans="1:20" ht="15" customHeight="1" x14ac:dyDescent="0.25">
      <c r="A98" s="105"/>
      <c r="B98" s="160" t="s">
        <v>202</v>
      </c>
      <c r="C98" s="212" t="s">
        <v>203</v>
      </c>
      <c r="D98" s="102" t="s">
        <v>43</v>
      </c>
      <c r="E98" s="27">
        <v>7902</v>
      </c>
      <c r="F98" s="27">
        <v>7902</v>
      </c>
      <c r="G98" s="27">
        <v>5326</v>
      </c>
      <c r="H98" s="27">
        <v>4916</v>
      </c>
      <c r="I98" s="27">
        <v>5497</v>
      </c>
      <c r="J98" s="27">
        <v>38841</v>
      </c>
      <c r="K98" s="27">
        <v>5534</v>
      </c>
      <c r="L98" s="27">
        <v>5534</v>
      </c>
      <c r="M98" s="27">
        <v>9923</v>
      </c>
      <c r="N98" s="27">
        <v>10930</v>
      </c>
      <c r="O98" s="27">
        <v>6714</v>
      </c>
      <c r="P98" s="126"/>
      <c r="Q98" s="95"/>
      <c r="R98" s="166" t="s">
        <v>181</v>
      </c>
      <c r="S98" s="166" t="s">
        <v>200</v>
      </c>
      <c r="T98" s="174" t="s">
        <v>201</v>
      </c>
    </row>
    <row r="99" spans="1:20" ht="15" customHeight="1" x14ac:dyDescent="0.25">
      <c r="A99" s="105"/>
      <c r="B99" s="162"/>
      <c r="C99" s="160"/>
      <c r="D99" s="9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126"/>
      <c r="Q99" s="95"/>
      <c r="R99" s="163" t="s">
        <v>261</v>
      </c>
      <c r="S99" s="172" t="s">
        <v>262</v>
      </c>
      <c r="T99" s="173">
        <v>1</v>
      </c>
    </row>
    <row r="100" spans="1:20" ht="15" customHeight="1" x14ac:dyDescent="0.25">
      <c r="A100" s="105"/>
      <c r="B100" s="162" t="s">
        <v>208</v>
      </c>
      <c r="C100" s="211" t="s">
        <v>263</v>
      </c>
      <c r="D100" s="101" t="s">
        <v>45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126"/>
      <c r="Q100" s="95"/>
      <c r="R100" s="163" t="s">
        <v>264</v>
      </c>
      <c r="S100" s="172" t="s">
        <v>265</v>
      </c>
      <c r="T100" s="173">
        <v>1</v>
      </c>
    </row>
    <row r="101" spans="1:20" ht="15" customHeight="1" x14ac:dyDescent="0.25">
      <c r="A101" s="105"/>
      <c r="B101" s="211" t="s">
        <v>211</v>
      </c>
      <c r="C101" s="211" t="s">
        <v>259</v>
      </c>
      <c r="D101" s="102">
        <v>1</v>
      </c>
      <c r="E101" s="27">
        <v>126</v>
      </c>
      <c r="F101" s="27">
        <v>126</v>
      </c>
      <c r="G101" s="27">
        <v>113</v>
      </c>
      <c r="H101" s="27">
        <v>100</v>
      </c>
      <c r="I101" s="27">
        <v>113</v>
      </c>
      <c r="J101" s="27">
        <v>823</v>
      </c>
      <c r="K101" s="27">
        <v>88</v>
      </c>
      <c r="L101" s="27">
        <v>88</v>
      </c>
      <c r="M101" s="27">
        <v>158</v>
      </c>
      <c r="N101" s="27">
        <v>174</v>
      </c>
      <c r="O101" s="27">
        <v>107</v>
      </c>
      <c r="P101" s="126"/>
      <c r="Q101" s="95"/>
      <c r="R101" s="163" t="s">
        <v>263</v>
      </c>
      <c r="S101" s="172" t="s">
        <v>266</v>
      </c>
      <c r="T101" s="173">
        <v>5</v>
      </c>
    </row>
    <row r="102" spans="1:20" ht="15" customHeight="1" x14ac:dyDescent="0.25">
      <c r="A102" s="105"/>
      <c r="B102" s="160" t="s">
        <v>214</v>
      </c>
      <c r="C102" s="184" t="s">
        <v>215</v>
      </c>
      <c r="D102" s="102">
        <v>5</v>
      </c>
      <c r="E102" s="27">
        <v>610</v>
      </c>
      <c r="F102" s="27">
        <v>610</v>
      </c>
      <c r="G102" s="27">
        <v>505</v>
      </c>
      <c r="H102" s="27">
        <v>405</v>
      </c>
      <c r="I102" s="27">
        <v>515</v>
      </c>
      <c r="J102" s="27">
        <v>3655</v>
      </c>
      <c r="K102" s="27">
        <v>426</v>
      </c>
      <c r="L102" s="27">
        <v>426</v>
      </c>
      <c r="M102" s="27">
        <v>764</v>
      </c>
      <c r="N102" s="27">
        <v>842</v>
      </c>
      <c r="O102" s="27">
        <v>518</v>
      </c>
      <c r="P102" s="126"/>
      <c r="Q102" s="95"/>
      <c r="R102" s="163" t="s">
        <v>267</v>
      </c>
      <c r="S102" s="172" t="s">
        <v>268</v>
      </c>
      <c r="T102" s="173">
        <v>1</v>
      </c>
    </row>
    <row r="103" spans="1:20" ht="15" customHeight="1" x14ac:dyDescent="0.25">
      <c r="A103" s="105"/>
      <c r="B103" s="160" t="s">
        <v>214</v>
      </c>
      <c r="C103" s="162" t="s">
        <v>269</v>
      </c>
      <c r="D103" s="102">
        <v>10</v>
      </c>
      <c r="E103" s="27">
        <v>1110</v>
      </c>
      <c r="F103" s="27">
        <v>1110</v>
      </c>
      <c r="G103" s="27">
        <v>910</v>
      </c>
      <c r="H103" s="27">
        <v>810</v>
      </c>
      <c r="I103" s="27">
        <v>940</v>
      </c>
      <c r="J103" s="27">
        <v>6960</v>
      </c>
      <c r="K103" s="27">
        <v>780</v>
      </c>
      <c r="L103" s="27">
        <v>780</v>
      </c>
      <c r="M103" s="27">
        <v>1390</v>
      </c>
      <c r="N103" s="27">
        <v>1530</v>
      </c>
      <c r="O103" s="27">
        <v>940</v>
      </c>
      <c r="P103" s="126"/>
      <c r="Q103" s="95"/>
      <c r="R103" s="137"/>
      <c r="S103" s="139"/>
      <c r="T103" s="176"/>
    </row>
    <row r="104" spans="1:20" ht="15" customHeight="1" x14ac:dyDescent="0.25">
      <c r="A104" s="105"/>
      <c r="B104" s="160" t="s">
        <v>214</v>
      </c>
      <c r="C104" s="162" t="s">
        <v>269</v>
      </c>
      <c r="D104" s="102">
        <v>15</v>
      </c>
      <c r="E104" s="27">
        <v>1410</v>
      </c>
      <c r="F104" s="27">
        <v>1410</v>
      </c>
      <c r="G104" s="27">
        <v>1260</v>
      </c>
      <c r="H104" s="27">
        <v>1110</v>
      </c>
      <c r="I104" s="27">
        <v>1335</v>
      </c>
      <c r="J104" s="27">
        <v>9030</v>
      </c>
      <c r="K104" s="27">
        <v>990</v>
      </c>
      <c r="L104" s="27">
        <v>990</v>
      </c>
      <c r="M104" s="27">
        <v>1770</v>
      </c>
      <c r="N104" s="27">
        <v>1950</v>
      </c>
      <c r="O104" s="27">
        <v>1200</v>
      </c>
      <c r="P104" s="126"/>
      <c r="Q104" s="95"/>
      <c r="R104" s="137"/>
      <c r="S104" s="139"/>
      <c r="T104" s="176"/>
    </row>
    <row r="105" spans="1:20" ht="15" customHeight="1" x14ac:dyDescent="0.25">
      <c r="A105" s="105"/>
      <c r="B105" s="160" t="s">
        <v>214</v>
      </c>
      <c r="C105" s="162" t="s">
        <v>269</v>
      </c>
      <c r="D105" s="102">
        <v>25</v>
      </c>
      <c r="E105" s="27">
        <v>2150</v>
      </c>
      <c r="F105" s="27">
        <v>2150</v>
      </c>
      <c r="G105" s="27">
        <v>1925</v>
      </c>
      <c r="H105" s="27">
        <v>1700</v>
      </c>
      <c r="I105" s="27">
        <v>1975</v>
      </c>
      <c r="J105" s="27">
        <v>13675</v>
      </c>
      <c r="K105" s="27">
        <v>1500</v>
      </c>
      <c r="L105" s="27">
        <v>1500</v>
      </c>
      <c r="M105" s="27">
        <v>2700</v>
      </c>
      <c r="N105" s="27">
        <v>2975</v>
      </c>
      <c r="O105" s="27">
        <v>1825</v>
      </c>
      <c r="P105" s="126"/>
      <c r="Q105" s="95"/>
      <c r="R105" s="137"/>
      <c r="S105" s="139"/>
      <c r="T105" s="176"/>
    </row>
    <row r="106" spans="1:20" ht="15" customHeight="1" x14ac:dyDescent="0.25">
      <c r="A106" s="105"/>
      <c r="B106" s="160" t="s">
        <v>214</v>
      </c>
      <c r="C106" s="162" t="s">
        <v>269</v>
      </c>
      <c r="D106" s="102">
        <v>50</v>
      </c>
      <c r="E106" s="27">
        <v>4100</v>
      </c>
      <c r="F106" s="27">
        <v>4100</v>
      </c>
      <c r="G106" s="27">
        <v>3600</v>
      </c>
      <c r="H106" s="27">
        <v>3250</v>
      </c>
      <c r="I106" s="27">
        <v>3700</v>
      </c>
      <c r="J106" s="27">
        <v>25950</v>
      </c>
      <c r="K106" s="27">
        <v>2850</v>
      </c>
      <c r="L106" s="27">
        <v>2850</v>
      </c>
      <c r="M106" s="27">
        <v>5150</v>
      </c>
      <c r="N106" s="27">
        <v>5650</v>
      </c>
      <c r="O106" s="27">
        <v>3500</v>
      </c>
      <c r="P106" s="126"/>
      <c r="Q106" s="95"/>
      <c r="R106" s="137"/>
      <c r="S106" s="139"/>
      <c r="T106" s="176"/>
    </row>
    <row r="107" spans="1:20" ht="15" customHeight="1" x14ac:dyDescent="0.25">
      <c r="A107" s="105"/>
      <c r="B107" s="160" t="s">
        <v>214</v>
      </c>
      <c r="C107" s="162" t="s">
        <v>269</v>
      </c>
      <c r="D107" s="102">
        <v>100</v>
      </c>
      <c r="E107" s="27">
        <v>7700</v>
      </c>
      <c r="F107" s="27">
        <v>7700</v>
      </c>
      <c r="G107" s="27">
        <v>6700</v>
      </c>
      <c r="H107" s="27">
        <v>5900</v>
      </c>
      <c r="I107" s="27">
        <v>6900</v>
      </c>
      <c r="J107" s="27">
        <v>48500</v>
      </c>
      <c r="K107" s="27">
        <v>5400</v>
      </c>
      <c r="L107" s="27">
        <v>5400</v>
      </c>
      <c r="M107" s="27">
        <v>9700</v>
      </c>
      <c r="N107" s="27">
        <v>10600</v>
      </c>
      <c r="O107" s="27">
        <v>6500</v>
      </c>
      <c r="P107" s="126"/>
      <c r="Q107" s="95"/>
      <c r="R107" s="137"/>
      <c r="S107" s="139"/>
      <c r="T107" s="176"/>
    </row>
    <row r="108" spans="1:20" ht="15" customHeight="1" x14ac:dyDescent="0.25">
      <c r="A108" s="105"/>
      <c r="B108" s="160" t="s">
        <v>214</v>
      </c>
      <c r="C108" s="162" t="s">
        <v>269</v>
      </c>
      <c r="D108" s="102">
        <v>250</v>
      </c>
      <c r="E108" s="27">
        <v>17500</v>
      </c>
      <c r="F108" s="27">
        <v>17500</v>
      </c>
      <c r="G108" s="27">
        <v>15250</v>
      </c>
      <c r="H108" s="27">
        <v>13500</v>
      </c>
      <c r="I108" s="27">
        <v>15500</v>
      </c>
      <c r="J108" s="27">
        <v>109000</v>
      </c>
      <c r="K108" s="27">
        <v>12250</v>
      </c>
      <c r="L108" s="27">
        <v>12250</v>
      </c>
      <c r="M108" s="27">
        <v>22000</v>
      </c>
      <c r="N108" s="27">
        <v>24250</v>
      </c>
      <c r="O108" s="27">
        <v>14750</v>
      </c>
      <c r="P108" s="126"/>
      <c r="Q108" s="95"/>
      <c r="R108" s="137"/>
      <c r="S108" s="139"/>
      <c r="T108" s="176"/>
    </row>
    <row r="109" spans="1:20" ht="15" customHeight="1" x14ac:dyDescent="0.25">
      <c r="A109" s="105"/>
      <c r="B109" s="160" t="s">
        <v>214</v>
      </c>
      <c r="C109" s="162" t="s">
        <v>269</v>
      </c>
      <c r="D109" s="102">
        <v>500</v>
      </c>
      <c r="E109" s="27">
        <v>32000</v>
      </c>
      <c r="F109" s="27">
        <v>32000</v>
      </c>
      <c r="G109" s="27">
        <v>28000</v>
      </c>
      <c r="H109" s="27">
        <v>24500</v>
      </c>
      <c r="I109" s="27">
        <v>28500</v>
      </c>
      <c r="J109" s="27">
        <v>197500</v>
      </c>
      <c r="K109" s="27">
        <v>22500</v>
      </c>
      <c r="L109" s="27">
        <v>22500</v>
      </c>
      <c r="M109" s="27">
        <v>40000</v>
      </c>
      <c r="N109" s="27">
        <v>44000</v>
      </c>
      <c r="O109" s="27">
        <v>27000</v>
      </c>
      <c r="P109" s="126"/>
      <c r="Q109" s="95"/>
      <c r="R109" s="137"/>
      <c r="S109" s="139"/>
      <c r="T109" s="176"/>
    </row>
    <row r="110" spans="1:20" ht="15" customHeight="1" x14ac:dyDescent="0.25">
      <c r="A110" s="105"/>
      <c r="B110" s="162"/>
      <c r="C110" s="160"/>
      <c r="D110" s="102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126"/>
      <c r="Q110" s="95"/>
      <c r="R110" s="137"/>
      <c r="S110" s="139"/>
      <c r="T110" s="182"/>
    </row>
    <row r="111" spans="1:20" ht="15" customHeight="1" x14ac:dyDescent="0.25">
      <c r="A111" s="105"/>
      <c r="B111" s="162" t="s">
        <v>208</v>
      </c>
      <c r="C111" s="211" t="s">
        <v>264</v>
      </c>
      <c r="D111" s="101" t="s">
        <v>54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126"/>
      <c r="Q111" s="95"/>
      <c r="R111" s="137"/>
      <c r="S111" s="139"/>
      <c r="T111" s="182"/>
    </row>
    <row r="112" spans="1:20" ht="15" customHeight="1" x14ac:dyDescent="0.25">
      <c r="A112" s="105"/>
      <c r="B112" s="211" t="s">
        <v>211</v>
      </c>
      <c r="C112" s="211" t="s">
        <v>257</v>
      </c>
      <c r="D112" s="102">
        <v>1</v>
      </c>
      <c r="E112" s="27">
        <v>700</v>
      </c>
      <c r="F112" s="27">
        <v>700</v>
      </c>
      <c r="G112" s="27">
        <v>591</v>
      </c>
      <c r="H112" s="27">
        <v>556</v>
      </c>
      <c r="I112" s="27">
        <v>603</v>
      </c>
      <c r="J112" s="27">
        <v>4279</v>
      </c>
      <c r="K112" s="27">
        <v>490</v>
      </c>
      <c r="L112" s="27">
        <v>490</v>
      </c>
      <c r="M112" s="27">
        <v>879</v>
      </c>
      <c r="N112" s="27">
        <v>968</v>
      </c>
      <c r="O112" s="27">
        <v>594</v>
      </c>
      <c r="P112" s="126"/>
      <c r="Q112" s="95"/>
      <c r="R112" s="168"/>
      <c r="S112" s="139"/>
      <c r="T112" s="176"/>
    </row>
    <row r="113" spans="1:20" ht="15" customHeight="1" x14ac:dyDescent="0.25">
      <c r="A113" s="105"/>
      <c r="B113" s="160" t="s">
        <v>214</v>
      </c>
      <c r="C113" s="184" t="s">
        <v>215</v>
      </c>
      <c r="D113" s="102">
        <v>2</v>
      </c>
      <c r="E113" s="27">
        <v>1302</v>
      </c>
      <c r="F113" s="27">
        <v>1302</v>
      </c>
      <c r="G113" s="27">
        <v>1072</v>
      </c>
      <c r="H113" s="27">
        <v>930</v>
      </c>
      <c r="I113" s="27">
        <v>1094</v>
      </c>
      <c r="J113" s="27">
        <v>7882</v>
      </c>
      <c r="K113" s="27">
        <v>912</v>
      </c>
      <c r="L113" s="27">
        <v>912</v>
      </c>
      <c r="M113" s="27">
        <v>1636</v>
      </c>
      <c r="N113" s="27">
        <v>1800</v>
      </c>
      <c r="O113" s="27">
        <v>1104</v>
      </c>
      <c r="P113" s="126"/>
      <c r="Q113" s="95"/>
      <c r="R113" s="137"/>
      <c r="S113" s="139"/>
      <c r="T113" s="176"/>
    </row>
    <row r="114" spans="1:20" ht="15" customHeight="1" x14ac:dyDescent="0.25">
      <c r="A114" s="105"/>
      <c r="B114" s="160" t="s">
        <v>214</v>
      </c>
      <c r="C114" s="160" t="s">
        <v>270</v>
      </c>
      <c r="D114" s="102">
        <v>3</v>
      </c>
      <c r="E114" s="27">
        <v>1794</v>
      </c>
      <c r="F114" s="27">
        <v>1794</v>
      </c>
      <c r="G114" s="27">
        <v>1479</v>
      </c>
      <c r="H114" s="27">
        <v>1314</v>
      </c>
      <c r="I114" s="27">
        <v>1506</v>
      </c>
      <c r="J114" s="27">
        <v>10722</v>
      </c>
      <c r="K114" s="27">
        <v>1257</v>
      </c>
      <c r="L114" s="27">
        <v>1257</v>
      </c>
      <c r="M114" s="27">
        <v>2253</v>
      </c>
      <c r="N114" s="27">
        <v>2481</v>
      </c>
      <c r="O114" s="27">
        <v>1521</v>
      </c>
      <c r="P114" s="126"/>
      <c r="Q114" s="95"/>
      <c r="R114" s="137"/>
      <c r="S114" s="139"/>
      <c r="T114" s="176"/>
    </row>
    <row r="115" spans="1:20" ht="15" customHeight="1" x14ac:dyDescent="0.25">
      <c r="A115" s="105"/>
      <c r="B115" s="160" t="s">
        <v>214</v>
      </c>
      <c r="C115" s="160" t="s">
        <v>270</v>
      </c>
      <c r="D115" s="102">
        <v>5</v>
      </c>
      <c r="E115" s="27">
        <v>2730</v>
      </c>
      <c r="F115" s="27">
        <v>2730</v>
      </c>
      <c r="G115" s="27">
        <v>2240</v>
      </c>
      <c r="H115" s="27">
        <v>1985</v>
      </c>
      <c r="I115" s="27">
        <v>2295</v>
      </c>
      <c r="J115" s="27">
        <v>16075</v>
      </c>
      <c r="K115" s="27">
        <v>1910</v>
      </c>
      <c r="L115" s="27">
        <v>1910</v>
      </c>
      <c r="M115" s="27">
        <v>3425</v>
      </c>
      <c r="N115" s="27">
        <v>3775</v>
      </c>
      <c r="O115" s="27">
        <v>2315</v>
      </c>
      <c r="P115" s="126"/>
      <c r="Q115" s="95"/>
      <c r="R115" s="137"/>
      <c r="S115" s="139"/>
      <c r="T115" s="176"/>
    </row>
    <row r="116" spans="1:20" ht="15" customHeight="1" x14ac:dyDescent="0.25">
      <c r="A116" s="105"/>
      <c r="B116" s="160" t="s">
        <v>214</v>
      </c>
      <c r="C116" s="160" t="s">
        <v>270</v>
      </c>
      <c r="D116" s="102">
        <v>10</v>
      </c>
      <c r="E116" s="27">
        <v>4970</v>
      </c>
      <c r="F116" s="27">
        <v>4970</v>
      </c>
      <c r="G116" s="27">
        <v>4020</v>
      </c>
      <c r="H116" s="27">
        <v>3580</v>
      </c>
      <c r="I116" s="27">
        <v>4160</v>
      </c>
      <c r="J116" s="27">
        <v>28760</v>
      </c>
      <c r="K116" s="27">
        <v>3480</v>
      </c>
      <c r="L116" s="27">
        <v>3480</v>
      </c>
      <c r="M116" s="27">
        <v>6230</v>
      </c>
      <c r="N116" s="27">
        <v>6860</v>
      </c>
      <c r="O116" s="27">
        <v>4210</v>
      </c>
      <c r="P116" s="126"/>
      <c r="Q116" s="95"/>
      <c r="R116" s="137"/>
      <c r="S116" s="139"/>
      <c r="T116" s="176"/>
    </row>
    <row r="117" spans="1:20" ht="15" customHeight="1" x14ac:dyDescent="0.25">
      <c r="A117" s="105"/>
      <c r="B117" s="160" t="s">
        <v>214</v>
      </c>
      <c r="C117" s="160" t="s">
        <v>270</v>
      </c>
      <c r="D117" s="102">
        <v>20</v>
      </c>
      <c r="E117" s="27">
        <v>9160</v>
      </c>
      <c r="F117" s="27">
        <v>9160</v>
      </c>
      <c r="G117" s="27">
        <v>7320</v>
      </c>
      <c r="H117" s="27">
        <v>6580</v>
      </c>
      <c r="I117" s="27">
        <v>7680</v>
      </c>
      <c r="J117" s="27">
        <v>52140</v>
      </c>
      <c r="K117" s="27">
        <v>6420</v>
      </c>
      <c r="L117" s="27">
        <v>6420</v>
      </c>
      <c r="M117" s="27">
        <v>11520</v>
      </c>
      <c r="N117" s="27">
        <v>12680</v>
      </c>
      <c r="O117" s="27">
        <v>7780</v>
      </c>
      <c r="P117" s="126"/>
      <c r="Q117" s="95"/>
      <c r="R117" s="137"/>
      <c r="S117" s="139"/>
      <c r="T117" s="176"/>
    </row>
    <row r="118" spans="1:20" ht="15" customHeight="1" x14ac:dyDescent="0.25">
      <c r="A118" s="105"/>
      <c r="B118" s="160" t="s">
        <v>214</v>
      </c>
      <c r="C118" s="160" t="s">
        <v>270</v>
      </c>
      <c r="D118" s="102">
        <v>30</v>
      </c>
      <c r="E118" s="27">
        <v>12720</v>
      </c>
      <c r="F118" s="27">
        <v>12720</v>
      </c>
      <c r="G118" s="27">
        <v>10050</v>
      </c>
      <c r="H118" s="27">
        <v>9030</v>
      </c>
      <c r="I118" s="27">
        <v>10650</v>
      </c>
      <c r="J118" s="27">
        <v>71160</v>
      </c>
      <c r="K118" s="27">
        <v>8880</v>
      </c>
      <c r="L118" s="27">
        <v>8880</v>
      </c>
      <c r="M118" s="27">
        <v>15990</v>
      </c>
      <c r="N118" s="27">
        <v>17580</v>
      </c>
      <c r="O118" s="27">
        <v>10800</v>
      </c>
      <c r="P118" s="126"/>
      <c r="Q118" s="95"/>
      <c r="T118" s="176"/>
    </row>
    <row r="119" spans="1:20" ht="15" customHeight="1" x14ac:dyDescent="0.25">
      <c r="A119" s="105"/>
      <c r="B119" s="160" t="s">
        <v>214</v>
      </c>
      <c r="C119" s="160" t="s">
        <v>270</v>
      </c>
      <c r="D119" s="102">
        <v>40</v>
      </c>
      <c r="E119" s="27">
        <v>15560</v>
      </c>
      <c r="F119" s="27">
        <v>15560</v>
      </c>
      <c r="G119" s="27">
        <v>12080</v>
      </c>
      <c r="H119" s="27">
        <v>10960</v>
      </c>
      <c r="I119" s="27">
        <v>13040</v>
      </c>
      <c r="J119" s="27">
        <v>85200</v>
      </c>
      <c r="K119" s="27">
        <v>10920</v>
      </c>
      <c r="L119" s="27">
        <v>10920</v>
      </c>
      <c r="M119" s="27">
        <v>19560</v>
      </c>
      <c r="N119" s="27">
        <v>21520</v>
      </c>
      <c r="O119" s="27">
        <v>13200</v>
      </c>
      <c r="P119" s="126"/>
      <c r="Q119" s="95"/>
      <c r="R119" s="166" t="s">
        <v>181</v>
      </c>
      <c r="S119" s="166" t="s">
        <v>200</v>
      </c>
      <c r="T119" s="176"/>
    </row>
    <row r="120" spans="1:20" ht="15" customHeight="1" x14ac:dyDescent="0.25">
      <c r="A120" s="105"/>
      <c r="B120" s="160" t="s">
        <v>214</v>
      </c>
      <c r="C120" s="160" t="s">
        <v>270</v>
      </c>
      <c r="D120" s="102">
        <v>50</v>
      </c>
      <c r="E120" s="27">
        <v>17700</v>
      </c>
      <c r="F120" s="27">
        <v>17700</v>
      </c>
      <c r="G120" s="27">
        <v>13500</v>
      </c>
      <c r="H120" s="27">
        <v>12300</v>
      </c>
      <c r="I120" s="27">
        <v>14850</v>
      </c>
      <c r="J120" s="27">
        <v>94400</v>
      </c>
      <c r="K120" s="27">
        <v>12400</v>
      </c>
      <c r="L120" s="27">
        <v>12400</v>
      </c>
      <c r="M120" s="27">
        <v>22250</v>
      </c>
      <c r="N120" s="27">
        <v>24500</v>
      </c>
      <c r="O120" s="27">
        <v>15050</v>
      </c>
      <c r="P120" s="126"/>
      <c r="Q120" s="95"/>
      <c r="R120" s="210" t="s">
        <v>271</v>
      </c>
      <c r="S120" s="215" t="s">
        <v>272</v>
      </c>
      <c r="T120" s="176"/>
    </row>
    <row r="121" spans="1:20" ht="15" customHeight="1" x14ac:dyDescent="0.25">
      <c r="A121" s="105"/>
      <c r="B121" s="162"/>
      <c r="D121" s="102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126"/>
      <c r="Q121" s="95"/>
      <c r="R121" s="210" t="s">
        <v>273</v>
      </c>
      <c r="S121" s="215" t="s">
        <v>274</v>
      </c>
      <c r="T121" s="176"/>
    </row>
    <row r="122" spans="1:20" ht="15" customHeight="1" x14ac:dyDescent="0.25">
      <c r="A122" s="105"/>
      <c r="B122" s="162" t="s">
        <v>208</v>
      </c>
      <c r="C122" s="213" t="s">
        <v>242</v>
      </c>
      <c r="D122" s="101" t="s">
        <v>59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126"/>
      <c r="Q122" s="95"/>
      <c r="R122" s="210" t="s">
        <v>275</v>
      </c>
      <c r="S122" s="215" t="s">
        <v>276</v>
      </c>
      <c r="T122" s="176"/>
    </row>
    <row r="123" spans="1:20" ht="15" customHeight="1" x14ac:dyDescent="0.25">
      <c r="A123" s="105"/>
      <c r="B123" s="211" t="s">
        <v>277</v>
      </c>
      <c r="C123" s="213" t="s">
        <v>246</v>
      </c>
      <c r="D123" s="102" t="s">
        <v>60</v>
      </c>
      <c r="E123" s="27">
        <v>1300</v>
      </c>
      <c r="F123" s="27">
        <v>1300</v>
      </c>
      <c r="G123" s="27">
        <v>1177</v>
      </c>
      <c r="H123" s="27">
        <v>1028</v>
      </c>
      <c r="I123" s="27">
        <v>1201</v>
      </c>
      <c r="J123" s="27">
        <v>8982</v>
      </c>
      <c r="K123" s="27">
        <v>909</v>
      </c>
      <c r="L123" s="27">
        <v>909</v>
      </c>
      <c r="M123" s="27">
        <v>1633</v>
      </c>
      <c r="N123" s="27">
        <v>1797</v>
      </c>
      <c r="O123" s="27">
        <v>1105</v>
      </c>
      <c r="P123" s="126"/>
      <c r="Q123" s="95"/>
      <c r="R123" s="210" t="s">
        <v>278</v>
      </c>
      <c r="S123" s="215" t="s">
        <v>279</v>
      </c>
      <c r="T123" s="176"/>
    </row>
    <row r="124" spans="1:20" ht="15" customHeight="1" x14ac:dyDescent="0.25">
      <c r="A124" s="105"/>
      <c r="D124" s="102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126"/>
      <c r="Q124" s="95"/>
      <c r="R124" s="210" t="s">
        <v>261</v>
      </c>
      <c r="S124" s="215" t="s">
        <v>262</v>
      </c>
      <c r="T124" s="176"/>
    </row>
    <row r="125" spans="1:20" ht="15" customHeight="1" x14ac:dyDescent="0.25">
      <c r="A125" s="105"/>
      <c r="B125" s="162"/>
      <c r="D125" s="37" t="s">
        <v>61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155"/>
      <c r="Q125" s="95"/>
      <c r="R125" s="210" t="s">
        <v>255</v>
      </c>
      <c r="S125" s="215" t="s">
        <v>256</v>
      </c>
      <c r="T125" s="176"/>
    </row>
    <row r="126" spans="1:20" ht="15" customHeight="1" x14ac:dyDescent="0.25">
      <c r="A126" s="105"/>
      <c r="B126" s="162" t="s">
        <v>208</v>
      </c>
      <c r="C126" s="219" t="s">
        <v>280</v>
      </c>
      <c r="D126" s="286" t="s">
        <v>62</v>
      </c>
      <c r="E126" s="227">
        <v>5566</v>
      </c>
      <c r="F126" s="227">
        <v>7418</v>
      </c>
      <c r="G126" s="227">
        <v>5161</v>
      </c>
      <c r="H126" s="227">
        <v>4420</v>
      </c>
      <c r="I126" s="227">
        <v>5173</v>
      </c>
      <c r="J126" s="227">
        <v>38466</v>
      </c>
      <c r="K126" s="227">
        <v>3896</v>
      </c>
      <c r="L126" s="227">
        <v>3896</v>
      </c>
      <c r="M126" s="227">
        <v>6992</v>
      </c>
      <c r="N126" s="227">
        <v>7698</v>
      </c>
      <c r="O126" s="227">
        <v>4731</v>
      </c>
      <c r="P126" s="153"/>
      <c r="Q126" s="95"/>
      <c r="R126" s="159"/>
      <c r="S126" s="159"/>
      <c r="T126" s="176"/>
    </row>
    <row r="127" spans="1:20" ht="15" customHeight="1" x14ac:dyDescent="0.25">
      <c r="A127" s="105"/>
      <c r="B127" s="162" t="s">
        <v>208</v>
      </c>
      <c r="C127" s="219" t="s">
        <v>281</v>
      </c>
      <c r="D127" s="286" t="s">
        <v>63</v>
      </c>
      <c r="E127" s="227">
        <v>2452</v>
      </c>
      <c r="F127" s="227">
        <v>3268</v>
      </c>
      <c r="G127" s="227">
        <v>2274</v>
      </c>
      <c r="H127" s="227">
        <v>1947</v>
      </c>
      <c r="I127" s="227">
        <v>2279</v>
      </c>
      <c r="J127" s="227">
        <v>16944</v>
      </c>
      <c r="K127" s="227">
        <v>1716</v>
      </c>
      <c r="L127" s="227">
        <v>1716</v>
      </c>
      <c r="M127" s="227">
        <v>3080</v>
      </c>
      <c r="N127" s="237">
        <v>3391</v>
      </c>
      <c r="O127" s="227">
        <v>2085</v>
      </c>
      <c r="P127" s="153"/>
      <c r="Q127" s="95"/>
      <c r="R127" s="159"/>
      <c r="S127" s="159"/>
      <c r="T127" s="176"/>
    </row>
    <row r="128" spans="1:20" ht="15" customHeight="1" x14ac:dyDescent="0.25">
      <c r="A128" s="105"/>
      <c r="B128" s="162"/>
      <c r="D128" s="102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126"/>
      <c r="Q128" s="95"/>
      <c r="R128" s="159"/>
      <c r="S128" s="159"/>
      <c r="T128" s="176"/>
    </row>
    <row r="129" spans="1:20" ht="15" customHeight="1" x14ac:dyDescent="0.25">
      <c r="A129" s="105"/>
      <c r="B129" s="162"/>
      <c r="D129" s="101" t="s">
        <v>64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126"/>
      <c r="Q129" s="95"/>
      <c r="R129" s="159"/>
      <c r="S129" s="159"/>
      <c r="T129" s="176"/>
    </row>
    <row r="130" spans="1:20" ht="15" customHeight="1" x14ac:dyDescent="0.25">
      <c r="A130" s="105"/>
      <c r="B130" s="162" t="s">
        <v>208</v>
      </c>
      <c r="C130" s="162" t="s">
        <v>267</v>
      </c>
      <c r="D130" s="102" t="s">
        <v>65</v>
      </c>
      <c r="E130" s="27">
        <v>5565</v>
      </c>
      <c r="F130" s="27">
        <v>5565</v>
      </c>
      <c r="G130" s="27">
        <v>4226</v>
      </c>
      <c r="H130" s="27">
        <v>3794</v>
      </c>
      <c r="I130" s="27">
        <v>4314</v>
      </c>
      <c r="J130" s="27">
        <v>28894</v>
      </c>
      <c r="K130" s="27">
        <v>3895</v>
      </c>
      <c r="L130" s="27">
        <v>3895</v>
      </c>
      <c r="M130" s="27">
        <v>6991</v>
      </c>
      <c r="N130" s="27">
        <v>7697</v>
      </c>
      <c r="O130" s="27">
        <v>4730</v>
      </c>
      <c r="P130" s="126"/>
      <c r="Q130" s="95"/>
      <c r="R130" s="159"/>
      <c r="S130" s="159"/>
      <c r="T130" s="176"/>
    </row>
    <row r="131" spans="1:20" ht="15" customHeight="1" x14ac:dyDescent="0.25">
      <c r="A131" s="105"/>
      <c r="B131" s="162"/>
      <c r="D131" s="102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26"/>
      <c r="Q131" s="95"/>
      <c r="R131" s="159"/>
      <c r="S131" s="159"/>
      <c r="T131" s="176"/>
    </row>
    <row r="132" spans="1:20" ht="15" customHeight="1" x14ac:dyDescent="0.25">
      <c r="A132" s="105"/>
      <c r="B132" s="162"/>
      <c r="D132" s="106" t="s">
        <v>67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126"/>
      <c r="Q132" s="95"/>
      <c r="R132" s="159"/>
      <c r="S132" s="159"/>
      <c r="T132" s="176"/>
    </row>
    <row r="133" spans="1:20" ht="15" customHeight="1" x14ac:dyDescent="0.25">
      <c r="A133" s="105"/>
      <c r="B133" s="162" t="s">
        <v>208</v>
      </c>
      <c r="C133" s="219" t="s">
        <v>282</v>
      </c>
      <c r="D133" s="107" t="s">
        <v>67</v>
      </c>
      <c r="E133" s="234" t="s">
        <v>123</v>
      </c>
      <c r="F133" s="234" t="s">
        <v>123</v>
      </c>
      <c r="G133" s="234" t="s">
        <v>123</v>
      </c>
      <c r="H133" s="234" t="s">
        <v>123</v>
      </c>
      <c r="I133" s="234" t="s">
        <v>123</v>
      </c>
      <c r="J133" s="234" t="s">
        <v>123</v>
      </c>
      <c r="K133" s="234" t="s">
        <v>123</v>
      </c>
      <c r="L133" s="33">
        <v>1042</v>
      </c>
      <c r="M133" s="234" t="s">
        <v>123</v>
      </c>
      <c r="N133" s="234" t="s">
        <v>123</v>
      </c>
      <c r="O133" s="27">
        <v>1265</v>
      </c>
      <c r="P133" s="126"/>
      <c r="Q133" s="95"/>
      <c r="R133" s="159"/>
      <c r="S133" s="159"/>
      <c r="T133" s="176"/>
    </row>
    <row r="134" spans="1:20" ht="15" customHeight="1" x14ac:dyDescent="0.25">
      <c r="A134" s="105"/>
      <c r="B134" s="162"/>
      <c r="D134" s="102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126"/>
      <c r="Q134" s="95"/>
      <c r="R134" s="159"/>
      <c r="S134" s="159"/>
      <c r="T134" s="176"/>
    </row>
    <row r="135" spans="1:20" ht="15.75" x14ac:dyDescent="0.25">
      <c r="A135" s="105"/>
      <c r="B135" s="162"/>
      <c r="D135" s="97" t="s">
        <v>283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138"/>
      <c r="Q135" s="95"/>
      <c r="R135" s="141"/>
      <c r="S135" s="142"/>
      <c r="T135" s="176"/>
    </row>
    <row r="136" spans="1:20" ht="15" customHeight="1" x14ac:dyDescent="0.25">
      <c r="A136" s="105"/>
      <c r="B136" s="162"/>
      <c r="D136" s="102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126"/>
      <c r="Q136" s="95"/>
      <c r="R136" s="141"/>
      <c r="S136" s="142"/>
      <c r="T136" s="176"/>
    </row>
    <row r="137" spans="1:20" ht="15" customHeight="1" x14ac:dyDescent="0.25">
      <c r="A137" s="105"/>
      <c r="B137" s="162"/>
      <c r="D137" s="106" t="s">
        <v>112</v>
      </c>
      <c r="E137" s="27"/>
      <c r="F137" s="27"/>
      <c r="G137" s="27"/>
      <c r="H137" s="27"/>
      <c r="I137" s="27"/>
      <c r="J137" s="221"/>
      <c r="K137" s="27"/>
      <c r="L137" s="27"/>
      <c r="M137" s="27"/>
      <c r="N137" s="27"/>
      <c r="O137" s="27"/>
      <c r="P137" s="126"/>
      <c r="Q137" s="95"/>
      <c r="R137" s="166" t="s">
        <v>181</v>
      </c>
      <c r="S137" s="166" t="s">
        <v>200</v>
      </c>
      <c r="T137" s="174" t="s">
        <v>201</v>
      </c>
    </row>
    <row r="138" spans="1:20" ht="15" customHeight="1" x14ac:dyDescent="0.25">
      <c r="A138" s="105"/>
      <c r="B138" s="160" t="s">
        <v>202</v>
      </c>
      <c r="C138" s="165" t="s">
        <v>203</v>
      </c>
      <c r="D138" s="107" t="s">
        <v>117</v>
      </c>
      <c r="E138" s="150">
        <v>22026</v>
      </c>
      <c r="F138" s="150">
        <v>22026</v>
      </c>
      <c r="G138" s="150">
        <v>19051</v>
      </c>
      <c r="H138" s="150">
        <v>17225</v>
      </c>
      <c r="I138" s="235" t="s">
        <v>123</v>
      </c>
      <c r="J138" s="232">
        <v>151139</v>
      </c>
      <c r="K138" s="235" t="s">
        <v>123</v>
      </c>
      <c r="L138" s="151">
        <v>13877</v>
      </c>
      <c r="M138" s="151">
        <v>27650</v>
      </c>
      <c r="N138" s="151">
        <v>29454</v>
      </c>
      <c r="O138" s="257">
        <v>18369</v>
      </c>
      <c r="P138" s="258" t="s">
        <v>284</v>
      </c>
      <c r="Q138" s="95"/>
      <c r="R138" s="163" t="s">
        <v>285</v>
      </c>
      <c r="S138" s="169" t="s">
        <v>286</v>
      </c>
      <c r="T138" s="183">
        <v>1</v>
      </c>
    </row>
    <row r="139" spans="1:20" ht="15" customHeight="1" x14ac:dyDescent="0.25">
      <c r="A139" s="105"/>
      <c r="B139" s="160" t="s">
        <v>202</v>
      </c>
      <c r="C139" s="165" t="s">
        <v>203</v>
      </c>
      <c r="D139" s="107" t="s">
        <v>120</v>
      </c>
      <c r="E139" s="27">
        <v>16106</v>
      </c>
      <c r="F139" s="27">
        <v>16106</v>
      </c>
      <c r="G139" s="27">
        <v>14931</v>
      </c>
      <c r="H139" s="27">
        <v>12785</v>
      </c>
      <c r="I139" s="234" t="s">
        <v>123</v>
      </c>
      <c r="J139" s="233">
        <v>111039</v>
      </c>
      <c r="K139" s="234" t="s">
        <v>123</v>
      </c>
      <c r="L139" s="33">
        <v>11277</v>
      </c>
      <c r="M139" s="33">
        <v>20230</v>
      </c>
      <c r="N139" s="33">
        <v>22274</v>
      </c>
      <c r="O139" s="33">
        <v>13689</v>
      </c>
      <c r="P139" s="231"/>
      <c r="Q139" s="95"/>
      <c r="R139" s="163" t="s">
        <v>287</v>
      </c>
      <c r="S139" s="169" t="s">
        <v>288</v>
      </c>
      <c r="T139" s="183">
        <v>1</v>
      </c>
    </row>
    <row r="140" spans="1:20" ht="15" customHeight="1" x14ac:dyDescent="0.25">
      <c r="A140" s="105"/>
      <c r="B140" s="162" t="s">
        <v>208</v>
      </c>
      <c r="C140" s="162" t="s">
        <v>289</v>
      </c>
      <c r="D140" s="228" t="s">
        <v>290</v>
      </c>
      <c r="E140" s="229">
        <v>8204</v>
      </c>
      <c r="F140" s="229">
        <v>8204</v>
      </c>
      <c r="G140" s="229">
        <v>7607</v>
      </c>
      <c r="H140" s="229">
        <v>6514</v>
      </c>
      <c r="I140" s="236" t="s">
        <v>123</v>
      </c>
      <c r="J140" s="158">
        <v>56571</v>
      </c>
      <c r="K140" s="236" t="s">
        <v>123</v>
      </c>
      <c r="L140" s="230">
        <v>5743</v>
      </c>
      <c r="M140" s="230">
        <v>10305</v>
      </c>
      <c r="N140" s="230">
        <v>11347</v>
      </c>
      <c r="O140" s="230">
        <v>6973</v>
      </c>
      <c r="P140" s="412" t="s">
        <v>291</v>
      </c>
      <c r="Q140" s="95"/>
      <c r="R140" s="163" t="s">
        <v>292</v>
      </c>
      <c r="S140" s="169" t="s">
        <v>293</v>
      </c>
      <c r="T140" s="183">
        <v>5</v>
      </c>
    </row>
    <row r="141" spans="1:20" ht="15" customHeight="1" x14ac:dyDescent="0.25">
      <c r="A141" s="105"/>
      <c r="B141" s="162"/>
      <c r="D141" s="170"/>
      <c r="E141" s="171"/>
      <c r="F141" s="171"/>
      <c r="G141" s="171"/>
      <c r="H141" s="171"/>
      <c r="I141" s="152"/>
      <c r="J141" s="152"/>
      <c r="K141" s="152"/>
      <c r="L141" s="152"/>
      <c r="M141" s="152"/>
      <c r="N141" s="152"/>
      <c r="O141" s="152"/>
      <c r="P141" s="412"/>
      <c r="Q141" s="95"/>
      <c r="R141" s="163" t="s">
        <v>294</v>
      </c>
      <c r="S141" s="169" t="s">
        <v>295</v>
      </c>
      <c r="T141" s="183">
        <v>1</v>
      </c>
    </row>
    <row r="142" spans="1:20" x14ac:dyDescent="0.25">
      <c r="A142" s="105"/>
      <c r="B142" s="162" t="s">
        <v>208</v>
      </c>
      <c r="C142" s="162" t="s">
        <v>292</v>
      </c>
      <c r="D142" s="106" t="s">
        <v>45</v>
      </c>
      <c r="E142" s="27"/>
      <c r="F142" s="27"/>
      <c r="G142" s="27"/>
      <c r="H142" s="27"/>
      <c r="I142" s="33"/>
      <c r="J142" s="33"/>
      <c r="K142" s="33"/>
      <c r="L142" s="33"/>
      <c r="M142" s="33"/>
      <c r="N142" s="33"/>
      <c r="O142" s="33"/>
      <c r="P142" s="231"/>
      <c r="Q142" s="95"/>
      <c r="R142" s="167" t="s">
        <v>289</v>
      </c>
      <c r="S142" s="167" t="s">
        <v>296</v>
      </c>
      <c r="T142" s="173">
        <v>1</v>
      </c>
    </row>
    <row r="143" spans="1:20" ht="15" customHeight="1" x14ac:dyDescent="0.25">
      <c r="A143" s="105"/>
      <c r="B143" s="162"/>
      <c r="C143" s="213" t="s">
        <v>297</v>
      </c>
      <c r="D143" s="107">
        <v>1</v>
      </c>
      <c r="E143" s="27">
        <v>126</v>
      </c>
      <c r="F143" s="27">
        <v>126</v>
      </c>
      <c r="G143" s="27">
        <v>116</v>
      </c>
      <c r="H143" s="27">
        <v>100</v>
      </c>
      <c r="I143" s="234" t="s">
        <v>123</v>
      </c>
      <c r="J143" s="140">
        <v>870</v>
      </c>
      <c r="K143" s="234" t="s">
        <v>123</v>
      </c>
      <c r="L143" s="33">
        <v>88</v>
      </c>
      <c r="M143" s="33">
        <v>158</v>
      </c>
      <c r="N143" s="33">
        <v>174</v>
      </c>
      <c r="O143" s="33">
        <v>107</v>
      </c>
      <c r="P143" s="231"/>
      <c r="Q143" s="95"/>
      <c r="R143" s="137"/>
      <c r="S143" s="136"/>
      <c r="T143" s="176"/>
    </row>
    <row r="144" spans="1:20" ht="15" customHeight="1" x14ac:dyDescent="0.25">
      <c r="A144" s="105"/>
      <c r="B144" s="160" t="s">
        <v>214</v>
      </c>
      <c r="C144" s="184" t="s">
        <v>215</v>
      </c>
      <c r="D144" s="107">
        <v>5</v>
      </c>
      <c r="E144" s="27">
        <v>610</v>
      </c>
      <c r="F144" s="27">
        <v>610</v>
      </c>
      <c r="G144" s="27">
        <v>520</v>
      </c>
      <c r="H144" s="27">
        <v>405</v>
      </c>
      <c r="I144" s="234" t="s">
        <v>123</v>
      </c>
      <c r="J144" s="233">
        <v>3890</v>
      </c>
      <c r="K144" s="234" t="s">
        <v>123</v>
      </c>
      <c r="L144" s="33">
        <v>426</v>
      </c>
      <c r="M144" s="33">
        <v>764</v>
      </c>
      <c r="N144" s="33">
        <v>842</v>
      </c>
      <c r="O144" s="33">
        <v>518</v>
      </c>
      <c r="P144" s="231"/>
      <c r="Q144" s="95"/>
      <c r="R144" s="208" t="s">
        <v>298</v>
      </c>
      <c r="S144" s="136"/>
      <c r="T144" s="176"/>
    </row>
    <row r="145" spans="1:20" ht="15" customHeight="1" x14ac:dyDescent="0.25">
      <c r="A145" s="105"/>
      <c r="B145" s="160" t="s">
        <v>214</v>
      </c>
      <c r="C145" s="162" t="s">
        <v>299</v>
      </c>
      <c r="D145" s="107">
        <v>10</v>
      </c>
      <c r="E145" s="27">
        <v>1110</v>
      </c>
      <c r="F145" s="27">
        <v>1110</v>
      </c>
      <c r="G145" s="27">
        <v>940</v>
      </c>
      <c r="H145" s="27">
        <v>810</v>
      </c>
      <c r="I145" s="234" t="s">
        <v>123</v>
      </c>
      <c r="J145" s="233">
        <v>7430</v>
      </c>
      <c r="K145" s="234" t="s">
        <v>123</v>
      </c>
      <c r="L145" s="33">
        <v>780</v>
      </c>
      <c r="M145" s="33">
        <v>1390</v>
      </c>
      <c r="N145" s="33">
        <v>1530</v>
      </c>
      <c r="O145" s="33">
        <v>940</v>
      </c>
      <c r="P145" s="231"/>
      <c r="Q145" s="95"/>
      <c r="R145" s="137"/>
      <c r="S145" s="136"/>
      <c r="T145" s="176"/>
    </row>
    <row r="146" spans="1:20" ht="15" customHeight="1" x14ac:dyDescent="0.25">
      <c r="A146" s="105"/>
      <c r="B146" s="160" t="s">
        <v>214</v>
      </c>
      <c r="C146" s="162" t="s">
        <v>269</v>
      </c>
      <c r="D146" s="107">
        <v>15</v>
      </c>
      <c r="E146" s="27">
        <v>1410</v>
      </c>
      <c r="F146" s="27">
        <v>1410</v>
      </c>
      <c r="G146" s="27">
        <v>1305</v>
      </c>
      <c r="H146" s="27">
        <v>1110</v>
      </c>
      <c r="I146" s="234" t="s">
        <v>123</v>
      </c>
      <c r="J146" s="233">
        <v>9735</v>
      </c>
      <c r="K146" s="234" t="s">
        <v>123</v>
      </c>
      <c r="L146" s="33">
        <v>990</v>
      </c>
      <c r="M146" s="33">
        <v>1770</v>
      </c>
      <c r="N146" s="33">
        <v>1950</v>
      </c>
      <c r="O146" s="33">
        <v>1200</v>
      </c>
      <c r="P146" s="231"/>
      <c r="Q146" s="95"/>
      <c r="R146" s="137"/>
      <c r="S146" s="136"/>
      <c r="T146" s="176"/>
    </row>
    <row r="147" spans="1:20" ht="15" customHeight="1" x14ac:dyDescent="0.25">
      <c r="A147" s="105"/>
      <c r="B147" s="160" t="s">
        <v>214</v>
      </c>
      <c r="C147" s="162" t="s">
        <v>269</v>
      </c>
      <c r="D147" s="107">
        <v>25</v>
      </c>
      <c r="E147" s="27">
        <v>2150</v>
      </c>
      <c r="F147" s="27">
        <v>2150</v>
      </c>
      <c r="G147" s="27">
        <v>2000</v>
      </c>
      <c r="H147" s="27">
        <v>1700</v>
      </c>
      <c r="I147" s="234" t="s">
        <v>123</v>
      </c>
      <c r="J147" s="233">
        <v>14850</v>
      </c>
      <c r="K147" s="234" t="s">
        <v>123</v>
      </c>
      <c r="L147" s="33">
        <v>1500</v>
      </c>
      <c r="M147" s="33">
        <v>2700</v>
      </c>
      <c r="N147" s="33">
        <v>2975</v>
      </c>
      <c r="O147" s="33">
        <v>1825</v>
      </c>
      <c r="P147" s="231"/>
      <c r="Q147" s="95"/>
      <c r="R147" s="137"/>
      <c r="S147" s="136"/>
      <c r="T147" s="176"/>
    </row>
    <row r="148" spans="1:20" ht="15" customHeight="1" x14ac:dyDescent="0.25">
      <c r="A148" s="105"/>
      <c r="B148" s="160" t="s">
        <v>214</v>
      </c>
      <c r="C148" s="162" t="s">
        <v>269</v>
      </c>
      <c r="D148" s="107">
        <v>50</v>
      </c>
      <c r="E148" s="27">
        <v>4100</v>
      </c>
      <c r="F148" s="27">
        <v>4100</v>
      </c>
      <c r="G148" s="27">
        <v>3750</v>
      </c>
      <c r="H148" s="27">
        <v>3250</v>
      </c>
      <c r="I148" s="234" t="s">
        <v>123</v>
      </c>
      <c r="J148" s="233">
        <v>28300</v>
      </c>
      <c r="K148" s="234" t="s">
        <v>123</v>
      </c>
      <c r="L148" s="33">
        <v>2850</v>
      </c>
      <c r="M148" s="33">
        <v>5150</v>
      </c>
      <c r="N148" s="33">
        <v>5650</v>
      </c>
      <c r="O148" s="33">
        <v>3500</v>
      </c>
      <c r="P148" s="231"/>
      <c r="Q148" s="95"/>
      <c r="R148" s="137"/>
      <c r="S148" s="136"/>
      <c r="T148" s="176"/>
    </row>
    <row r="149" spans="1:20" ht="15" customHeight="1" x14ac:dyDescent="0.25">
      <c r="A149" s="105"/>
      <c r="B149" s="160" t="s">
        <v>214</v>
      </c>
      <c r="C149" s="162" t="s">
        <v>269</v>
      </c>
      <c r="D149" s="107">
        <v>100</v>
      </c>
      <c r="E149" s="27">
        <v>7700</v>
      </c>
      <c r="F149" s="27">
        <v>7700</v>
      </c>
      <c r="G149" s="27">
        <v>7000</v>
      </c>
      <c r="H149" s="27">
        <v>5900</v>
      </c>
      <c r="I149" s="234" t="s">
        <v>123</v>
      </c>
      <c r="J149" s="233">
        <v>53200</v>
      </c>
      <c r="K149" s="234" t="s">
        <v>123</v>
      </c>
      <c r="L149" s="33">
        <v>5400</v>
      </c>
      <c r="M149" s="33">
        <v>9700</v>
      </c>
      <c r="N149" s="33">
        <v>10600</v>
      </c>
      <c r="O149" s="33">
        <v>6500</v>
      </c>
      <c r="P149" s="231"/>
      <c r="Q149" s="95"/>
      <c r="R149" s="137"/>
      <c r="S149" s="136"/>
      <c r="T149" s="176"/>
    </row>
    <row r="150" spans="1:20" ht="15" customHeight="1" x14ac:dyDescent="0.25">
      <c r="A150" s="105"/>
      <c r="B150" s="160" t="s">
        <v>214</v>
      </c>
      <c r="C150" s="162" t="s">
        <v>269</v>
      </c>
      <c r="D150" s="107">
        <v>250</v>
      </c>
      <c r="E150" s="27">
        <v>17500</v>
      </c>
      <c r="F150" s="27">
        <v>17500</v>
      </c>
      <c r="G150" s="27">
        <v>16000</v>
      </c>
      <c r="H150" s="27">
        <v>13500</v>
      </c>
      <c r="I150" s="234" t="s">
        <v>123</v>
      </c>
      <c r="J150" s="233">
        <v>120750</v>
      </c>
      <c r="K150" s="234" t="s">
        <v>123</v>
      </c>
      <c r="L150" s="33">
        <v>12250</v>
      </c>
      <c r="M150" s="33">
        <v>22000</v>
      </c>
      <c r="N150" s="33">
        <v>24250</v>
      </c>
      <c r="O150" s="33">
        <v>14750</v>
      </c>
      <c r="P150" s="231"/>
      <c r="Q150" s="95"/>
      <c r="R150" s="137"/>
      <c r="S150" s="136"/>
      <c r="T150" s="176"/>
    </row>
    <row r="151" spans="1:20" ht="15" customHeight="1" x14ac:dyDescent="0.25">
      <c r="A151" s="105"/>
      <c r="B151" s="160" t="s">
        <v>214</v>
      </c>
      <c r="C151" s="162" t="s">
        <v>269</v>
      </c>
      <c r="D151" s="107">
        <v>500</v>
      </c>
      <c r="E151" s="27">
        <v>32000</v>
      </c>
      <c r="F151" s="27">
        <v>32000</v>
      </c>
      <c r="G151" s="27">
        <v>29500</v>
      </c>
      <c r="H151" s="27">
        <v>24500</v>
      </c>
      <c r="I151" s="234" t="s">
        <v>123</v>
      </c>
      <c r="J151" s="233">
        <v>221000</v>
      </c>
      <c r="K151" s="234" t="s">
        <v>123</v>
      </c>
      <c r="L151" s="33">
        <v>22500</v>
      </c>
      <c r="M151" s="33">
        <v>40000</v>
      </c>
      <c r="N151" s="33">
        <v>44000</v>
      </c>
      <c r="O151" s="33">
        <v>27000</v>
      </c>
      <c r="P151" s="231"/>
      <c r="Q151" s="95"/>
      <c r="R151" s="137"/>
      <c r="S151" s="136"/>
      <c r="T151" s="176"/>
    </row>
    <row r="152" spans="1:20" ht="15" customHeight="1" x14ac:dyDescent="0.25">
      <c r="A152" s="105"/>
      <c r="B152" s="162"/>
      <c r="D152" s="107"/>
      <c r="E152" s="27"/>
      <c r="F152" s="27"/>
      <c r="G152" s="27"/>
      <c r="H152" s="27"/>
      <c r="I152" s="33"/>
      <c r="J152" s="33"/>
      <c r="K152" s="33"/>
      <c r="L152" s="33"/>
      <c r="M152" s="33"/>
      <c r="N152" s="33"/>
      <c r="O152" s="33"/>
      <c r="P152" s="231"/>
      <c r="Q152" s="95"/>
      <c r="R152" s="137"/>
      <c r="S152" s="136"/>
      <c r="T152" s="176"/>
    </row>
    <row r="153" spans="1:20" ht="15" customHeight="1" x14ac:dyDescent="0.25">
      <c r="A153" s="105"/>
      <c r="B153" s="162" t="s">
        <v>208</v>
      </c>
      <c r="C153" s="162" t="s">
        <v>287</v>
      </c>
      <c r="D153" s="106" t="s">
        <v>54</v>
      </c>
      <c r="E153" s="27"/>
      <c r="F153" s="27"/>
      <c r="G153" s="27"/>
      <c r="H153" s="27"/>
      <c r="I153" s="33"/>
      <c r="J153" s="33"/>
      <c r="K153" s="33"/>
      <c r="L153" s="33"/>
      <c r="M153" s="33"/>
      <c r="N153" s="33"/>
      <c r="O153" s="33"/>
      <c r="P153" s="231"/>
      <c r="Q153" s="95"/>
      <c r="R153" s="137"/>
      <c r="S153" s="136"/>
      <c r="T153" s="176"/>
    </row>
    <row r="154" spans="1:20" ht="15" customHeight="1" x14ac:dyDescent="0.25">
      <c r="A154" s="105"/>
      <c r="B154" s="162"/>
      <c r="C154" s="213" t="s">
        <v>297</v>
      </c>
      <c r="D154" s="107">
        <v>1</v>
      </c>
      <c r="E154" s="27">
        <v>700</v>
      </c>
      <c r="F154" s="27">
        <v>700</v>
      </c>
      <c r="G154" s="27">
        <v>649</v>
      </c>
      <c r="H154" s="27">
        <v>556</v>
      </c>
      <c r="I154" s="234" t="s">
        <v>123</v>
      </c>
      <c r="J154" s="140">
        <v>4837</v>
      </c>
      <c r="K154" s="234" t="s">
        <v>123</v>
      </c>
      <c r="L154" s="33">
        <v>490</v>
      </c>
      <c r="M154" s="33">
        <v>879</v>
      </c>
      <c r="N154" s="33">
        <v>968</v>
      </c>
      <c r="O154" s="33">
        <v>594</v>
      </c>
      <c r="P154" s="231"/>
      <c r="Q154" s="95"/>
      <c r="R154" s="137"/>
      <c r="S154" s="136"/>
      <c r="T154" s="176"/>
    </row>
    <row r="155" spans="1:20" ht="15" customHeight="1" x14ac:dyDescent="0.25">
      <c r="A155" s="105"/>
      <c r="B155" s="160" t="s">
        <v>214</v>
      </c>
      <c r="C155" s="184" t="s">
        <v>215</v>
      </c>
      <c r="D155" s="107">
        <v>2</v>
      </c>
      <c r="E155" s="27">
        <v>1302</v>
      </c>
      <c r="F155" s="27">
        <v>1302</v>
      </c>
      <c r="G155" s="27">
        <v>1188</v>
      </c>
      <c r="H155" s="27">
        <v>930</v>
      </c>
      <c r="I155" s="234" t="s">
        <v>123</v>
      </c>
      <c r="J155" s="233">
        <v>8998</v>
      </c>
      <c r="K155" s="234" t="s">
        <v>123</v>
      </c>
      <c r="L155" s="33">
        <v>912</v>
      </c>
      <c r="M155" s="33">
        <v>1636</v>
      </c>
      <c r="N155" s="33">
        <v>1800</v>
      </c>
      <c r="O155" s="33">
        <v>1104</v>
      </c>
      <c r="P155" s="231"/>
      <c r="Q155" s="95"/>
      <c r="R155" s="137"/>
      <c r="S155" s="136"/>
      <c r="T155" s="176"/>
    </row>
    <row r="156" spans="1:20" ht="15" customHeight="1" x14ac:dyDescent="0.25">
      <c r="A156" s="105"/>
      <c r="B156" s="160" t="s">
        <v>214</v>
      </c>
      <c r="C156" s="162" t="s">
        <v>299</v>
      </c>
      <c r="D156" s="107">
        <v>3</v>
      </c>
      <c r="E156" s="27">
        <v>1794</v>
      </c>
      <c r="F156" s="27">
        <v>1794</v>
      </c>
      <c r="G156" s="27">
        <v>1653</v>
      </c>
      <c r="H156" s="27">
        <v>1314</v>
      </c>
      <c r="I156" s="234" t="s">
        <v>123</v>
      </c>
      <c r="J156" s="233">
        <v>12396</v>
      </c>
      <c r="K156" s="234" t="s">
        <v>123</v>
      </c>
      <c r="L156" s="33">
        <v>1257</v>
      </c>
      <c r="M156" s="33">
        <v>2253</v>
      </c>
      <c r="N156" s="33">
        <v>2481</v>
      </c>
      <c r="O156" s="33">
        <v>1521</v>
      </c>
      <c r="P156" s="126"/>
      <c r="Q156" s="95"/>
      <c r="R156" s="137"/>
      <c r="S156" s="136"/>
      <c r="T156" s="176"/>
    </row>
    <row r="157" spans="1:20" ht="15" customHeight="1" x14ac:dyDescent="0.25">
      <c r="A157" s="105"/>
      <c r="B157" s="160" t="s">
        <v>214</v>
      </c>
      <c r="C157" s="160" t="s">
        <v>270</v>
      </c>
      <c r="D157" s="107">
        <v>5</v>
      </c>
      <c r="E157" s="27">
        <v>2730</v>
      </c>
      <c r="F157" s="27">
        <v>2730</v>
      </c>
      <c r="G157" s="27">
        <v>2530</v>
      </c>
      <c r="H157" s="27">
        <v>1985</v>
      </c>
      <c r="I157" s="234" t="s">
        <v>123</v>
      </c>
      <c r="J157" s="233">
        <v>18865</v>
      </c>
      <c r="K157" s="234" t="s">
        <v>123</v>
      </c>
      <c r="L157" s="33">
        <v>1910</v>
      </c>
      <c r="M157" s="33">
        <v>3425</v>
      </c>
      <c r="N157" s="33">
        <v>3775</v>
      </c>
      <c r="O157" s="33">
        <v>2315</v>
      </c>
      <c r="P157" s="126"/>
      <c r="Q157" s="95"/>
      <c r="R157" s="137"/>
      <c r="S157" s="136"/>
      <c r="T157" s="176"/>
    </row>
    <row r="158" spans="1:20" ht="15" customHeight="1" x14ac:dyDescent="0.25">
      <c r="A158" s="105"/>
      <c r="B158" s="160" t="s">
        <v>214</v>
      </c>
      <c r="C158" s="160" t="s">
        <v>270</v>
      </c>
      <c r="D158" s="107">
        <v>10</v>
      </c>
      <c r="E158" s="27">
        <v>4970</v>
      </c>
      <c r="F158" s="27">
        <v>4970</v>
      </c>
      <c r="G158" s="27">
        <v>4600</v>
      </c>
      <c r="H158" s="27">
        <v>3580</v>
      </c>
      <c r="I158" s="234" t="s">
        <v>123</v>
      </c>
      <c r="J158" s="233">
        <v>34340</v>
      </c>
      <c r="K158" s="234" t="s">
        <v>123</v>
      </c>
      <c r="L158" s="33">
        <v>3480</v>
      </c>
      <c r="M158" s="33">
        <v>6230</v>
      </c>
      <c r="N158" s="33">
        <v>6860</v>
      </c>
      <c r="O158" s="33">
        <v>4210</v>
      </c>
      <c r="P158" s="126"/>
      <c r="Q158" s="95"/>
      <c r="R158" s="137"/>
      <c r="S158" s="136"/>
      <c r="T158" s="176"/>
    </row>
    <row r="159" spans="1:20" ht="15" customHeight="1" x14ac:dyDescent="0.25">
      <c r="A159" s="105"/>
      <c r="B159" s="160" t="s">
        <v>214</v>
      </c>
      <c r="C159" s="160" t="s">
        <v>270</v>
      </c>
      <c r="D159" s="107">
        <v>20</v>
      </c>
      <c r="E159" s="27">
        <v>9160</v>
      </c>
      <c r="F159" s="27">
        <v>9160</v>
      </c>
      <c r="G159" s="27">
        <v>8480</v>
      </c>
      <c r="H159" s="27">
        <v>6580</v>
      </c>
      <c r="I159" s="234" t="s">
        <v>123</v>
      </c>
      <c r="J159" s="233">
        <v>63300</v>
      </c>
      <c r="K159" s="234" t="s">
        <v>123</v>
      </c>
      <c r="L159" s="33">
        <v>6420</v>
      </c>
      <c r="M159" s="33">
        <v>11520</v>
      </c>
      <c r="N159" s="33">
        <v>12680</v>
      </c>
      <c r="O159" s="33">
        <v>7780</v>
      </c>
      <c r="P159" s="126"/>
      <c r="Q159" s="95"/>
      <c r="R159" s="137"/>
      <c r="S159" s="136"/>
      <c r="T159" s="176"/>
    </row>
    <row r="160" spans="1:20" ht="15" customHeight="1" x14ac:dyDescent="0.25">
      <c r="A160" s="105"/>
      <c r="B160" s="160" t="s">
        <v>214</v>
      </c>
      <c r="C160" s="160" t="s">
        <v>270</v>
      </c>
      <c r="D160" s="107">
        <v>30</v>
      </c>
      <c r="E160" s="27">
        <v>12720</v>
      </c>
      <c r="F160" s="27">
        <v>12720</v>
      </c>
      <c r="G160" s="27">
        <v>11790</v>
      </c>
      <c r="H160" s="27">
        <v>9030</v>
      </c>
      <c r="I160" s="234" t="s">
        <v>123</v>
      </c>
      <c r="J160" s="233">
        <v>87900</v>
      </c>
      <c r="K160" s="234" t="s">
        <v>123</v>
      </c>
      <c r="L160" s="33">
        <v>8880</v>
      </c>
      <c r="M160" s="33">
        <v>15990</v>
      </c>
      <c r="N160" s="33">
        <v>17580</v>
      </c>
      <c r="O160" s="33">
        <v>10800</v>
      </c>
      <c r="P160" s="126"/>
      <c r="Q160" s="95"/>
      <c r="R160" s="137"/>
      <c r="S160" s="136"/>
      <c r="T160" s="176"/>
    </row>
    <row r="161" spans="1:20" ht="15" customHeight="1" x14ac:dyDescent="0.25">
      <c r="A161" s="105"/>
      <c r="B161" s="160" t="s">
        <v>214</v>
      </c>
      <c r="C161" s="160" t="s">
        <v>270</v>
      </c>
      <c r="D161" s="107">
        <v>40</v>
      </c>
      <c r="E161" s="27">
        <v>15560</v>
      </c>
      <c r="F161" s="27">
        <v>15560</v>
      </c>
      <c r="G161" s="27">
        <v>14400</v>
      </c>
      <c r="H161" s="27">
        <v>10960</v>
      </c>
      <c r="I161" s="234" t="s">
        <v>123</v>
      </c>
      <c r="J161" s="233">
        <v>107520</v>
      </c>
      <c r="K161" s="234" t="s">
        <v>123</v>
      </c>
      <c r="L161" s="33">
        <v>10920</v>
      </c>
      <c r="M161" s="33">
        <v>19560</v>
      </c>
      <c r="N161" s="33">
        <v>21520</v>
      </c>
      <c r="O161" s="33">
        <v>13200</v>
      </c>
      <c r="P161" s="126"/>
      <c r="Q161" s="95"/>
      <c r="R161" s="137"/>
      <c r="S161" s="136"/>
      <c r="T161" s="176"/>
    </row>
    <row r="162" spans="1:20" ht="15" customHeight="1" x14ac:dyDescent="0.25">
      <c r="A162" s="105"/>
      <c r="B162" s="160" t="s">
        <v>214</v>
      </c>
      <c r="C162" s="160" t="s">
        <v>270</v>
      </c>
      <c r="D162" s="107">
        <v>50</v>
      </c>
      <c r="E162" s="27">
        <v>17700</v>
      </c>
      <c r="F162" s="27">
        <v>17700</v>
      </c>
      <c r="G162" s="27">
        <v>16400</v>
      </c>
      <c r="H162" s="27">
        <v>12300</v>
      </c>
      <c r="I162" s="234" t="s">
        <v>123</v>
      </c>
      <c r="J162" s="233">
        <v>122300</v>
      </c>
      <c r="K162" s="234" t="s">
        <v>123</v>
      </c>
      <c r="L162" s="33">
        <v>12400</v>
      </c>
      <c r="M162" s="33">
        <v>22250</v>
      </c>
      <c r="N162" s="33">
        <v>24500</v>
      </c>
      <c r="O162" s="33">
        <v>15050</v>
      </c>
      <c r="P162" s="126"/>
      <c r="Q162" s="95"/>
      <c r="R162" s="137"/>
      <c r="S162" s="136"/>
      <c r="T162" s="176"/>
    </row>
    <row r="163" spans="1:20" ht="15" customHeight="1" x14ac:dyDescent="0.25">
      <c r="A163" s="105"/>
      <c r="B163" s="162"/>
      <c r="D163" s="107"/>
      <c r="E163" s="27"/>
      <c r="F163" s="27"/>
      <c r="G163" s="27"/>
      <c r="H163" s="27"/>
      <c r="I163" s="33"/>
      <c r="J163" s="33"/>
      <c r="K163" s="33"/>
      <c r="L163" s="33"/>
      <c r="M163" s="33"/>
      <c r="N163" s="33"/>
      <c r="O163" s="33"/>
      <c r="P163" s="126"/>
      <c r="Q163" s="95"/>
      <c r="R163" s="137"/>
      <c r="S163" s="136"/>
      <c r="T163" s="176"/>
    </row>
    <row r="164" spans="1:20" ht="15" customHeight="1" x14ac:dyDescent="0.25">
      <c r="A164" s="105"/>
      <c r="B164" s="162"/>
      <c r="D164" s="106" t="s">
        <v>59</v>
      </c>
      <c r="E164" s="27"/>
      <c r="F164" s="27"/>
      <c r="G164" s="27"/>
      <c r="H164" s="27"/>
      <c r="I164" s="33"/>
      <c r="J164" s="33"/>
      <c r="K164" s="33"/>
      <c r="L164" s="33"/>
      <c r="M164" s="33"/>
      <c r="N164" s="33"/>
      <c r="O164" s="33"/>
      <c r="P164" s="126"/>
      <c r="Q164" s="95"/>
      <c r="R164" s="137"/>
      <c r="S164" s="136"/>
      <c r="T164" s="176"/>
    </row>
    <row r="165" spans="1:20" ht="15" customHeight="1" x14ac:dyDescent="0.25">
      <c r="A165" s="105"/>
      <c r="B165" s="162" t="s">
        <v>208</v>
      </c>
      <c r="C165" s="162" t="s">
        <v>285</v>
      </c>
      <c r="D165" s="107" t="s">
        <v>60</v>
      </c>
      <c r="E165" s="27">
        <v>1330</v>
      </c>
      <c r="F165" s="27">
        <v>1330</v>
      </c>
      <c r="G165" s="27">
        <v>1233</v>
      </c>
      <c r="H165" s="27">
        <v>1056</v>
      </c>
      <c r="I165" s="234" t="s">
        <v>123</v>
      </c>
      <c r="J165" s="140">
        <v>9191</v>
      </c>
      <c r="K165" s="234" t="s">
        <v>123</v>
      </c>
      <c r="L165" s="33">
        <v>931</v>
      </c>
      <c r="M165" s="33">
        <v>1671</v>
      </c>
      <c r="N165" s="33">
        <v>1839</v>
      </c>
      <c r="O165" s="33">
        <v>1131</v>
      </c>
      <c r="P165" s="126"/>
      <c r="Q165" s="95"/>
      <c r="R165" s="137"/>
      <c r="S165" s="136"/>
      <c r="T165" s="176"/>
    </row>
    <row r="166" spans="1:20" ht="15" customHeight="1" x14ac:dyDescent="0.25">
      <c r="A166" s="105"/>
      <c r="B166" s="162"/>
      <c r="D166" s="107"/>
      <c r="E166" s="27"/>
      <c r="F166" s="27"/>
      <c r="G166" s="27"/>
      <c r="H166" s="27"/>
      <c r="I166" s="33"/>
      <c r="J166" s="33"/>
      <c r="K166" s="33"/>
      <c r="L166" s="33"/>
      <c r="M166" s="33"/>
      <c r="N166" s="33"/>
      <c r="O166" s="33"/>
      <c r="P166" s="126"/>
      <c r="Q166" s="95"/>
      <c r="R166" s="137"/>
      <c r="S166" s="136"/>
      <c r="T166" s="176"/>
    </row>
    <row r="167" spans="1:20" ht="15" customHeight="1" x14ac:dyDescent="0.25">
      <c r="A167" s="105"/>
      <c r="B167" s="162"/>
      <c r="D167" s="37" t="s">
        <v>61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155"/>
      <c r="Q167" s="95"/>
      <c r="R167" s="137"/>
      <c r="S167" s="136"/>
      <c r="T167" s="176"/>
    </row>
    <row r="168" spans="1:20" ht="15" customHeight="1" x14ac:dyDescent="0.25">
      <c r="A168" s="105"/>
      <c r="B168" s="162" t="s">
        <v>208</v>
      </c>
      <c r="C168" s="219" t="s">
        <v>300</v>
      </c>
      <c r="D168" s="286" t="s">
        <v>62</v>
      </c>
      <c r="E168" s="227">
        <v>5566</v>
      </c>
      <c r="F168" s="227">
        <v>7418</v>
      </c>
      <c r="G168" s="227">
        <v>5161</v>
      </c>
      <c r="H168" s="227">
        <v>4420</v>
      </c>
      <c r="I168" s="227">
        <v>5173</v>
      </c>
      <c r="J168" s="227">
        <v>38466</v>
      </c>
      <c r="K168" s="227">
        <v>3896</v>
      </c>
      <c r="L168" s="227">
        <v>3896</v>
      </c>
      <c r="M168" s="227">
        <v>6992</v>
      </c>
      <c r="N168" s="227">
        <v>7698</v>
      </c>
      <c r="O168" s="227">
        <v>4731</v>
      </c>
      <c r="P168" s="153"/>
      <c r="Q168" s="95"/>
      <c r="R168" s="187"/>
      <c r="S168" s="136"/>
      <c r="T168" s="176"/>
    </row>
    <row r="169" spans="1:20" ht="15" customHeight="1" x14ac:dyDescent="0.25">
      <c r="A169" s="105"/>
      <c r="B169" s="162" t="s">
        <v>208</v>
      </c>
      <c r="C169" s="219" t="s">
        <v>301</v>
      </c>
      <c r="D169" s="286" t="s">
        <v>63</v>
      </c>
      <c r="E169" s="227">
        <v>2452</v>
      </c>
      <c r="F169" s="227">
        <v>3268</v>
      </c>
      <c r="G169" s="227">
        <v>2274</v>
      </c>
      <c r="H169" s="227">
        <v>1947</v>
      </c>
      <c r="I169" s="227">
        <v>2279</v>
      </c>
      <c r="J169" s="227">
        <v>16944</v>
      </c>
      <c r="K169" s="227">
        <v>1716</v>
      </c>
      <c r="L169" s="227">
        <v>1716</v>
      </c>
      <c r="M169" s="227">
        <v>3080</v>
      </c>
      <c r="N169" s="227">
        <v>3391</v>
      </c>
      <c r="O169" s="227">
        <v>2085</v>
      </c>
      <c r="P169" s="156"/>
      <c r="Q169" s="95"/>
      <c r="R169" s="187"/>
      <c r="S169" s="136"/>
      <c r="T169" s="176"/>
    </row>
    <row r="170" spans="1:20" ht="15" customHeight="1" x14ac:dyDescent="0.25">
      <c r="A170" s="105"/>
      <c r="B170" s="162"/>
      <c r="D170" s="102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157"/>
      <c r="Q170" s="95"/>
      <c r="R170" s="137"/>
      <c r="S170" s="136"/>
      <c r="T170" s="176"/>
    </row>
    <row r="171" spans="1:20" ht="15" customHeight="1" x14ac:dyDescent="0.25">
      <c r="A171" s="105"/>
      <c r="B171" s="162"/>
      <c r="D171" s="106" t="s">
        <v>67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126"/>
      <c r="Q171" s="95"/>
      <c r="R171" s="137"/>
      <c r="S171" s="136"/>
      <c r="T171" s="176"/>
    </row>
    <row r="172" spans="1:20" ht="15" customHeight="1" x14ac:dyDescent="0.25">
      <c r="A172" s="105"/>
      <c r="B172" s="162" t="s">
        <v>208</v>
      </c>
      <c r="C172" s="219" t="s">
        <v>302</v>
      </c>
      <c r="D172" s="107" t="s">
        <v>67</v>
      </c>
      <c r="E172" s="234" t="s">
        <v>123</v>
      </c>
      <c r="F172" s="234" t="s">
        <v>123</v>
      </c>
      <c r="G172" s="234" t="s">
        <v>123</v>
      </c>
      <c r="H172" s="234" t="s">
        <v>123</v>
      </c>
      <c r="I172" s="234" t="s">
        <v>123</v>
      </c>
      <c r="J172" s="234" t="s">
        <v>123</v>
      </c>
      <c r="K172" s="234" t="s">
        <v>123</v>
      </c>
      <c r="L172" s="33">
        <v>1087</v>
      </c>
      <c r="M172" s="233">
        <v>1925</v>
      </c>
      <c r="N172" s="233">
        <v>2090</v>
      </c>
      <c r="O172" s="237">
        <v>1320</v>
      </c>
      <c r="P172" s="153"/>
      <c r="Q172" s="95"/>
      <c r="R172" s="137"/>
      <c r="S172" s="136"/>
      <c r="T172" s="176"/>
    </row>
    <row r="173" spans="1:20" ht="15" customHeight="1" x14ac:dyDescent="0.25">
      <c r="A173" s="105"/>
      <c r="B173" s="162"/>
      <c r="D173" s="102"/>
      <c r="E173" s="31"/>
      <c r="F173" s="31"/>
      <c r="G173" s="32"/>
      <c r="H173" s="27"/>
      <c r="I173" s="27"/>
      <c r="J173" s="27"/>
      <c r="K173" s="27"/>
      <c r="L173" s="27"/>
      <c r="M173" s="27"/>
      <c r="N173" s="27"/>
      <c r="O173" s="27"/>
      <c r="P173" s="126"/>
      <c r="Q173" s="95"/>
      <c r="R173" s="137"/>
      <c r="S173" s="136"/>
      <c r="T173" s="176"/>
    </row>
    <row r="174" spans="1:20" ht="15.75" x14ac:dyDescent="0.25">
      <c r="A174" s="105"/>
      <c r="B174" s="238"/>
      <c r="C174" s="238"/>
      <c r="D174" s="97" t="s">
        <v>303</v>
      </c>
      <c r="E174" s="30"/>
      <c r="F174" s="28"/>
      <c r="G174" s="32"/>
      <c r="H174" s="27"/>
      <c r="I174" s="27"/>
      <c r="J174" s="27"/>
      <c r="K174" s="27"/>
      <c r="L174" s="27"/>
      <c r="M174" s="27"/>
      <c r="N174" s="27"/>
      <c r="O174" s="27"/>
      <c r="P174" s="126"/>
      <c r="Q174" s="95"/>
      <c r="R174" s="137"/>
      <c r="S174" s="136"/>
      <c r="T174" s="176"/>
    </row>
    <row r="175" spans="1:20" ht="15" customHeight="1" x14ac:dyDescent="0.25">
      <c r="A175" s="105"/>
      <c r="B175" s="238"/>
      <c r="C175" s="238"/>
      <c r="D175" s="110"/>
      <c r="E175" s="28"/>
      <c r="F175" s="28"/>
      <c r="G175" s="27"/>
      <c r="H175" s="27"/>
      <c r="I175" s="27"/>
      <c r="J175" s="27"/>
      <c r="K175" s="27"/>
      <c r="L175" s="27"/>
      <c r="M175" s="27"/>
      <c r="N175" s="27"/>
      <c r="O175" s="27"/>
      <c r="P175" s="126"/>
      <c r="Q175" s="95"/>
      <c r="R175" s="137"/>
      <c r="S175" s="136"/>
      <c r="T175" s="176"/>
    </row>
    <row r="176" spans="1:20" ht="15" customHeight="1" x14ac:dyDescent="0.25">
      <c r="A176" s="105"/>
      <c r="B176" s="162"/>
      <c r="D176" s="101" t="s">
        <v>304</v>
      </c>
      <c r="E176" s="27"/>
      <c r="F176" s="27"/>
      <c r="G176" s="27"/>
      <c r="H176" s="27"/>
      <c r="I176" s="27"/>
      <c r="J176" s="144"/>
      <c r="K176" s="27"/>
      <c r="L176" s="27"/>
      <c r="M176" s="27"/>
      <c r="N176" s="27"/>
      <c r="O176" s="27"/>
      <c r="P176" s="126"/>
      <c r="Q176" s="95"/>
      <c r="R176" s="137"/>
      <c r="S176" s="136"/>
      <c r="T176" s="176"/>
    </row>
    <row r="177" spans="1:20" ht="15" customHeight="1" x14ac:dyDescent="0.25">
      <c r="A177" s="105"/>
      <c r="B177" s="226" t="s">
        <v>305</v>
      </c>
      <c r="C177" s="226" t="s">
        <v>306</v>
      </c>
      <c r="D177" s="102" t="s">
        <v>77</v>
      </c>
      <c r="E177" s="143">
        <v>296</v>
      </c>
      <c r="F177" s="143">
        <v>296</v>
      </c>
      <c r="G177" s="143">
        <v>206</v>
      </c>
      <c r="H177" s="143">
        <v>222</v>
      </c>
      <c r="I177" s="143">
        <v>258</v>
      </c>
      <c r="J177" s="143">
        <v>2005</v>
      </c>
      <c r="K177" s="143">
        <v>194</v>
      </c>
      <c r="L177" s="143">
        <v>130</v>
      </c>
      <c r="M177" s="143">
        <v>371</v>
      </c>
      <c r="N177" s="143">
        <v>359</v>
      </c>
      <c r="O177" s="259">
        <v>234</v>
      </c>
      <c r="P177" s="209" t="s">
        <v>307</v>
      </c>
      <c r="Q177" s="95"/>
      <c r="R177" s="226" t="s">
        <v>306</v>
      </c>
      <c r="S177" s="136"/>
      <c r="T177" s="176"/>
    </row>
    <row r="178" spans="1:20" ht="15" customHeight="1" x14ac:dyDescent="0.25">
      <c r="A178" s="105"/>
      <c r="B178" s="226" t="s">
        <v>208</v>
      </c>
      <c r="C178" s="226" t="s">
        <v>308</v>
      </c>
      <c r="D178" s="102" t="s">
        <v>78</v>
      </c>
      <c r="E178" s="27">
        <v>2960</v>
      </c>
      <c r="F178" s="27">
        <v>2960</v>
      </c>
      <c r="G178" s="27">
        <v>2060</v>
      </c>
      <c r="H178" s="27">
        <v>2220</v>
      </c>
      <c r="I178" s="27">
        <v>2580</v>
      </c>
      <c r="J178" s="27">
        <v>20050</v>
      </c>
      <c r="K178" s="27">
        <v>1940</v>
      </c>
      <c r="L178" s="27">
        <v>1300</v>
      </c>
      <c r="M178" s="27">
        <v>3710</v>
      </c>
      <c r="N178" s="27">
        <v>3590</v>
      </c>
      <c r="O178" s="260">
        <v>2340</v>
      </c>
      <c r="P178" s="126"/>
      <c r="Q178" s="95"/>
      <c r="R178" s="226" t="s">
        <v>309</v>
      </c>
      <c r="S178" s="136"/>
      <c r="T178" s="176"/>
    </row>
    <row r="179" spans="1:20" ht="15" customHeight="1" x14ac:dyDescent="0.25">
      <c r="A179" s="105"/>
      <c r="B179" s="226"/>
      <c r="C179" s="226"/>
      <c r="D179" s="102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60"/>
      <c r="P179" s="126"/>
      <c r="Q179" s="95"/>
      <c r="R179" s="226"/>
      <c r="S179" s="136"/>
      <c r="T179" s="176"/>
    </row>
    <row r="180" spans="1:20" ht="15" customHeight="1" x14ac:dyDescent="0.25">
      <c r="A180" s="105"/>
      <c r="B180" s="226"/>
      <c r="C180" s="226"/>
      <c r="D180" s="101" t="s">
        <v>79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60"/>
      <c r="P180" s="126"/>
      <c r="Q180" s="95"/>
      <c r="R180" s="226"/>
      <c r="S180" s="136"/>
      <c r="T180" s="176"/>
    </row>
    <row r="181" spans="1:20" ht="15" customHeight="1" x14ac:dyDescent="0.25">
      <c r="A181" s="105"/>
      <c r="B181" s="226" t="s">
        <v>208</v>
      </c>
      <c r="C181" s="226" t="s">
        <v>310</v>
      </c>
      <c r="D181" s="102" t="s">
        <v>80</v>
      </c>
      <c r="E181" s="27">
        <v>7104</v>
      </c>
      <c r="F181" s="27">
        <v>7104</v>
      </c>
      <c r="G181" s="27">
        <v>4944</v>
      </c>
      <c r="H181" s="27">
        <v>5328</v>
      </c>
      <c r="I181" s="27">
        <v>6192</v>
      </c>
      <c r="J181" s="27">
        <v>48120</v>
      </c>
      <c r="K181" s="27">
        <v>4656</v>
      </c>
      <c r="L181" s="27">
        <v>3120</v>
      </c>
      <c r="M181" s="27">
        <v>8904</v>
      </c>
      <c r="N181" s="27">
        <v>8616</v>
      </c>
      <c r="O181" s="260">
        <v>5616</v>
      </c>
      <c r="P181" s="126"/>
      <c r="Q181" s="95"/>
      <c r="R181" s="226" t="s">
        <v>310</v>
      </c>
      <c r="S181" s="136"/>
      <c r="T181" s="176"/>
    </row>
    <row r="182" spans="1:20" ht="15" customHeight="1" x14ac:dyDescent="0.25">
      <c r="A182" s="105"/>
      <c r="B182" s="226" t="s">
        <v>208</v>
      </c>
      <c r="C182" s="226" t="s">
        <v>311</v>
      </c>
      <c r="D182" s="102" t="s">
        <v>82</v>
      </c>
      <c r="E182" s="27">
        <v>740</v>
      </c>
      <c r="F182" s="27">
        <v>740</v>
      </c>
      <c r="G182" s="27">
        <v>515</v>
      </c>
      <c r="H182" s="27">
        <v>555</v>
      </c>
      <c r="I182" s="27">
        <v>645</v>
      </c>
      <c r="J182" s="27">
        <v>5012.5</v>
      </c>
      <c r="K182" s="27">
        <v>485</v>
      </c>
      <c r="L182" s="27">
        <v>325</v>
      </c>
      <c r="M182" s="27">
        <v>928</v>
      </c>
      <c r="N182" s="27">
        <v>898</v>
      </c>
      <c r="O182" s="260">
        <v>585</v>
      </c>
      <c r="P182" s="126"/>
      <c r="Q182" s="95"/>
      <c r="R182" s="226" t="s">
        <v>311</v>
      </c>
      <c r="S182" s="136"/>
      <c r="T182" s="176"/>
    </row>
    <row r="183" spans="1:20" ht="15" customHeight="1" x14ac:dyDescent="0.25">
      <c r="A183" s="105"/>
      <c r="B183" s="226" t="s">
        <v>208</v>
      </c>
      <c r="C183" s="226" t="s">
        <v>312</v>
      </c>
      <c r="D183" s="102" t="s">
        <v>84</v>
      </c>
      <c r="E183" s="27">
        <v>17760</v>
      </c>
      <c r="F183" s="27">
        <v>17760</v>
      </c>
      <c r="G183" s="27">
        <v>12360</v>
      </c>
      <c r="H183" s="27">
        <v>13320</v>
      </c>
      <c r="I183" s="27">
        <v>15480</v>
      </c>
      <c r="J183" s="27">
        <v>120300</v>
      </c>
      <c r="K183" s="27">
        <v>11640</v>
      </c>
      <c r="L183" s="27">
        <v>7800</v>
      </c>
      <c r="M183" s="27">
        <v>22260</v>
      </c>
      <c r="N183" s="27">
        <v>21540</v>
      </c>
      <c r="O183" s="260">
        <v>14040</v>
      </c>
      <c r="P183" s="126"/>
      <c r="Q183" s="95"/>
      <c r="R183" s="226" t="s">
        <v>312</v>
      </c>
      <c r="S183" s="136"/>
      <c r="T183" s="176"/>
    </row>
    <row r="184" spans="1:20" ht="15" customHeight="1" x14ac:dyDescent="0.25">
      <c r="A184" s="105"/>
      <c r="B184" s="226"/>
      <c r="C184" s="226"/>
      <c r="D184" s="9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60"/>
      <c r="P184" s="126"/>
      <c r="Q184" s="95"/>
      <c r="R184" s="226"/>
      <c r="S184" s="136"/>
      <c r="T184" s="176"/>
    </row>
    <row r="185" spans="1:20" ht="15" customHeight="1" x14ac:dyDescent="0.25">
      <c r="A185" s="105"/>
      <c r="B185" s="226"/>
      <c r="C185" s="226"/>
      <c r="D185" s="101" t="s">
        <v>86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60"/>
      <c r="P185" s="126"/>
      <c r="Q185" s="95"/>
      <c r="R185" s="226"/>
      <c r="S185" s="136"/>
      <c r="T185" s="176"/>
    </row>
    <row r="186" spans="1:20" ht="15" customHeight="1" x14ac:dyDescent="0.25">
      <c r="A186" s="105"/>
      <c r="B186" s="226" t="s">
        <v>208</v>
      </c>
      <c r="C186" s="226" t="s">
        <v>313</v>
      </c>
      <c r="D186" s="102" t="s">
        <v>87</v>
      </c>
      <c r="E186" s="27">
        <v>3848</v>
      </c>
      <c r="F186" s="27">
        <v>3848</v>
      </c>
      <c r="G186" s="27">
        <v>2676</v>
      </c>
      <c r="H186" s="27">
        <v>2886</v>
      </c>
      <c r="I186" s="27">
        <v>3354</v>
      </c>
      <c r="J186" s="27">
        <v>26065</v>
      </c>
      <c r="K186" s="27">
        <v>2522</v>
      </c>
      <c r="L186" s="27">
        <v>1690</v>
      </c>
      <c r="M186" s="27">
        <v>4823</v>
      </c>
      <c r="N186" s="27">
        <v>4667</v>
      </c>
      <c r="O186" s="260">
        <v>3040</v>
      </c>
      <c r="P186" s="126"/>
      <c r="Q186" s="95"/>
      <c r="R186" s="226" t="s">
        <v>313</v>
      </c>
      <c r="S186" s="136"/>
      <c r="T186" s="176"/>
    </row>
    <row r="187" spans="1:20" ht="15" customHeight="1" x14ac:dyDescent="0.25">
      <c r="A187" s="105"/>
      <c r="B187" s="226" t="s">
        <v>208</v>
      </c>
      <c r="C187" s="226" t="s">
        <v>314</v>
      </c>
      <c r="D187" s="102" t="s">
        <v>89</v>
      </c>
      <c r="E187" s="27">
        <v>7696</v>
      </c>
      <c r="F187" s="27">
        <v>7696</v>
      </c>
      <c r="G187" s="27">
        <v>5356</v>
      </c>
      <c r="H187" s="27">
        <v>5772</v>
      </c>
      <c r="I187" s="27">
        <v>6708</v>
      </c>
      <c r="J187" s="27">
        <v>52130</v>
      </c>
      <c r="K187" s="27">
        <v>5044</v>
      </c>
      <c r="L187" s="27">
        <v>3880</v>
      </c>
      <c r="M187" s="27">
        <v>9646</v>
      </c>
      <c r="N187" s="27">
        <v>9334</v>
      </c>
      <c r="O187" s="260">
        <v>6085</v>
      </c>
      <c r="P187" s="126"/>
      <c r="Q187" s="95"/>
      <c r="R187" s="226" t="s">
        <v>314</v>
      </c>
      <c r="S187" s="136"/>
      <c r="T187" s="176"/>
    </row>
    <row r="188" spans="1:20" ht="15" customHeight="1" x14ac:dyDescent="0.25">
      <c r="A188" s="105"/>
      <c r="B188" s="226"/>
      <c r="C188" s="226"/>
      <c r="D188" s="102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60"/>
      <c r="P188" s="126"/>
      <c r="Q188" s="95"/>
      <c r="R188" s="226"/>
      <c r="S188" s="136"/>
      <c r="T188" s="176"/>
    </row>
    <row r="189" spans="1:20" ht="15" customHeight="1" x14ac:dyDescent="0.25">
      <c r="A189" s="105"/>
      <c r="B189" s="226"/>
      <c r="C189" s="226"/>
      <c r="D189" s="101" t="s">
        <v>91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60"/>
      <c r="P189" s="126"/>
      <c r="Q189" s="95"/>
      <c r="R189" s="226"/>
      <c r="S189" s="136"/>
      <c r="T189" s="176"/>
    </row>
    <row r="190" spans="1:20" ht="15" customHeight="1" x14ac:dyDescent="0.25">
      <c r="A190" s="105"/>
      <c r="B190" s="226" t="s">
        <v>208</v>
      </c>
      <c r="C190" s="226" t="s">
        <v>315</v>
      </c>
      <c r="D190" s="102" t="s">
        <v>92</v>
      </c>
      <c r="E190" s="27">
        <v>2070</v>
      </c>
      <c r="F190" s="27">
        <v>2070</v>
      </c>
      <c r="G190" s="27">
        <v>1440</v>
      </c>
      <c r="H190" s="27">
        <v>1550</v>
      </c>
      <c r="I190" s="27">
        <v>1800</v>
      </c>
      <c r="J190" s="27">
        <v>14025</v>
      </c>
      <c r="K190" s="27">
        <v>1355</v>
      </c>
      <c r="L190" s="27">
        <v>910</v>
      </c>
      <c r="M190" s="27">
        <v>2600</v>
      </c>
      <c r="N190" s="27">
        <v>2515</v>
      </c>
      <c r="O190" s="260">
        <v>1640</v>
      </c>
      <c r="P190" s="126"/>
      <c r="Q190" s="95"/>
      <c r="R190" s="226" t="s">
        <v>315</v>
      </c>
      <c r="S190" s="136"/>
      <c r="T190" s="176"/>
    </row>
    <row r="191" spans="1:20" ht="15" customHeight="1" x14ac:dyDescent="0.25">
      <c r="A191" s="105"/>
      <c r="B191" s="226" t="s">
        <v>208</v>
      </c>
      <c r="C191" s="226" t="s">
        <v>316</v>
      </c>
      <c r="D191" s="102" t="s">
        <v>96</v>
      </c>
      <c r="E191" s="27">
        <v>8275</v>
      </c>
      <c r="F191" s="27">
        <v>8275</v>
      </c>
      <c r="G191" s="27">
        <v>5765</v>
      </c>
      <c r="H191" s="27">
        <v>6215</v>
      </c>
      <c r="I191" s="27">
        <v>7225</v>
      </c>
      <c r="J191" s="27">
        <v>56140</v>
      </c>
      <c r="K191" s="27">
        <v>5430</v>
      </c>
      <c r="L191" s="27">
        <v>3640</v>
      </c>
      <c r="M191" s="27">
        <v>10385</v>
      </c>
      <c r="N191" s="27">
        <v>10050</v>
      </c>
      <c r="O191" s="260">
        <v>6550</v>
      </c>
      <c r="P191" s="126"/>
      <c r="Q191" s="95"/>
      <c r="R191" s="226" t="s">
        <v>316</v>
      </c>
      <c r="S191" s="136"/>
      <c r="T191" s="176"/>
    </row>
    <row r="192" spans="1:20" ht="15" customHeight="1" x14ac:dyDescent="0.3">
      <c r="A192" s="105"/>
      <c r="B192" s="162"/>
      <c r="D192" s="102"/>
      <c r="E192" s="111"/>
      <c r="F192" s="112"/>
      <c r="G192" s="113"/>
      <c r="R192" s="137"/>
    </row>
    <row r="193" spans="1:18" ht="15" customHeight="1" x14ac:dyDescent="0.25">
      <c r="A193" s="105"/>
      <c r="B193" s="162"/>
      <c r="D193" s="102"/>
      <c r="E193" s="112"/>
      <c r="R193" s="137"/>
    </row>
    <row r="194" spans="1:18" ht="15" customHeight="1" x14ac:dyDescent="0.25">
      <c r="A194" s="105"/>
      <c r="B194" s="162"/>
      <c r="R194" s="137"/>
    </row>
    <row r="195" spans="1:18" ht="15" customHeight="1" x14ac:dyDescent="0.25">
      <c r="A195" s="105"/>
      <c r="B195" s="162"/>
      <c r="R195" s="137"/>
    </row>
    <row r="196" spans="1:18" ht="15" customHeight="1" x14ac:dyDescent="0.25">
      <c r="A196" s="105"/>
      <c r="B196" s="162"/>
      <c r="R196" s="137"/>
    </row>
    <row r="197" spans="1:18" ht="15" customHeight="1" x14ac:dyDescent="0.25">
      <c r="A197" s="105"/>
      <c r="B197" s="162"/>
      <c r="R197" s="137"/>
    </row>
    <row r="198" spans="1:18" ht="15" customHeight="1" x14ac:dyDescent="0.25">
      <c r="A198" s="105"/>
      <c r="B198" s="162"/>
      <c r="R198" s="137"/>
    </row>
    <row r="199" spans="1:18" ht="15" customHeight="1" x14ac:dyDescent="0.25">
      <c r="A199" s="105"/>
      <c r="B199" s="162"/>
      <c r="R199" s="137"/>
    </row>
    <row r="200" spans="1:18" ht="15" customHeight="1" x14ac:dyDescent="0.25">
      <c r="A200" s="105"/>
      <c r="B200" s="162"/>
      <c r="R200" s="137"/>
    </row>
    <row r="201" spans="1:18" ht="15" customHeight="1" x14ac:dyDescent="0.25">
      <c r="A201" s="105"/>
      <c r="B201" s="162"/>
      <c r="R201" s="137"/>
    </row>
    <row r="202" spans="1:18" ht="15" customHeight="1" x14ac:dyDescent="0.25">
      <c r="A202" s="105"/>
      <c r="B202" s="162"/>
      <c r="R202" s="137"/>
    </row>
    <row r="203" spans="1:18" ht="15" customHeight="1" x14ac:dyDescent="0.25">
      <c r="A203" s="105"/>
      <c r="B203" s="162"/>
      <c r="R203" s="137"/>
    </row>
    <row r="204" spans="1:18" ht="15" customHeight="1" x14ac:dyDescent="0.25">
      <c r="A204" s="105"/>
      <c r="B204" s="162"/>
      <c r="R204" s="137"/>
    </row>
    <row r="205" spans="1:18" ht="15" customHeight="1" x14ac:dyDescent="0.25">
      <c r="A205" s="105"/>
      <c r="B205" s="162"/>
      <c r="R205" s="137"/>
    </row>
    <row r="206" spans="1:18" ht="15" customHeight="1" x14ac:dyDescent="0.25">
      <c r="A206" s="105"/>
      <c r="B206" s="162"/>
      <c r="R206" s="137"/>
    </row>
    <row r="207" spans="1:18" ht="15" customHeight="1" x14ac:dyDescent="0.25">
      <c r="A207" s="105"/>
      <c r="B207" s="162"/>
      <c r="R207" s="137"/>
    </row>
    <row r="208" spans="1:18" ht="15" customHeight="1" x14ac:dyDescent="0.25">
      <c r="A208" s="105"/>
      <c r="B208" s="162"/>
      <c r="R208" s="137"/>
    </row>
    <row r="209" spans="1:18" ht="15" customHeight="1" x14ac:dyDescent="0.25">
      <c r="A209" s="105"/>
      <c r="B209" s="162"/>
      <c r="R209" s="137"/>
    </row>
    <row r="210" spans="1:18" ht="15" customHeight="1" x14ac:dyDescent="0.25">
      <c r="A210" s="105"/>
      <c r="B210" s="162"/>
      <c r="R210" s="137"/>
    </row>
    <row r="211" spans="1:18" ht="15" customHeight="1" x14ac:dyDescent="0.25">
      <c r="A211" s="105"/>
      <c r="B211" s="162"/>
      <c r="R211" s="137"/>
    </row>
    <row r="212" spans="1:18" ht="15" customHeight="1" x14ac:dyDescent="0.25">
      <c r="A212" s="105"/>
      <c r="B212" s="162"/>
      <c r="R212" s="137"/>
    </row>
    <row r="213" spans="1:18" ht="15" customHeight="1" x14ac:dyDescent="0.25">
      <c r="A213" s="105"/>
      <c r="B213" s="162"/>
      <c r="R213" s="137"/>
    </row>
    <row r="214" spans="1:18" ht="15" customHeight="1" x14ac:dyDescent="0.25">
      <c r="R214" s="137"/>
    </row>
    <row r="215" spans="1:18" ht="15" customHeight="1" x14ac:dyDescent="0.25">
      <c r="R215" s="137"/>
    </row>
    <row r="245" spans="5:5" ht="15" customHeight="1" x14ac:dyDescent="0.25">
      <c r="E245" s="95"/>
    </row>
    <row r="246" spans="5:5" ht="15" customHeight="1" x14ac:dyDescent="0.25">
      <c r="E246" s="95"/>
    </row>
    <row r="247" spans="5:5" ht="15" customHeight="1" x14ac:dyDescent="0.25">
      <c r="E247" s="95"/>
    </row>
    <row r="248" spans="5:5" ht="15" customHeight="1" x14ac:dyDescent="0.25">
      <c r="E248" s="95"/>
    </row>
    <row r="249" spans="5:5" ht="15" customHeight="1" x14ac:dyDescent="0.25">
      <c r="E249" s="95"/>
    </row>
    <row r="250" spans="5:5" ht="15" customHeight="1" x14ac:dyDescent="0.25">
      <c r="E250" s="95"/>
    </row>
    <row r="251" spans="5:5" ht="15" customHeight="1" x14ac:dyDescent="0.25">
      <c r="E251" s="95"/>
    </row>
    <row r="252" spans="5:5" ht="15" customHeight="1" x14ac:dyDescent="0.25">
      <c r="E252" s="95"/>
    </row>
    <row r="253" spans="5:5" ht="15" customHeight="1" x14ac:dyDescent="0.25">
      <c r="E253" s="95"/>
    </row>
    <row r="254" spans="5:5" ht="15" customHeight="1" x14ac:dyDescent="0.25">
      <c r="E254" s="95"/>
    </row>
    <row r="255" spans="5:5" ht="15" customHeight="1" x14ac:dyDescent="0.25">
      <c r="E255" s="95"/>
    </row>
    <row r="256" spans="5:5" ht="15" customHeight="1" x14ac:dyDescent="0.25">
      <c r="E256" s="95"/>
    </row>
    <row r="257" spans="5:5" ht="15" customHeight="1" x14ac:dyDescent="0.25">
      <c r="E257" s="95"/>
    </row>
    <row r="258" spans="5:5" ht="15" customHeight="1" x14ac:dyDescent="0.25">
      <c r="E258" s="95"/>
    </row>
    <row r="259" spans="5:5" ht="15" customHeight="1" x14ac:dyDescent="0.25">
      <c r="E259" s="95"/>
    </row>
  </sheetData>
  <mergeCells count="2">
    <mergeCell ref="P140:P141"/>
    <mergeCell ref="P8:P10"/>
  </mergeCells>
  <phoneticPr fontId="53" type="noConversion"/>
  <pageMargins left="0.7" right="0.7" top="0.75" bottom="0.75" header="0.3" footer="0.3"/>
  <pageSetup scale="52" fitToHeight="0" orientation="landscape" r:id="rId1"/>
  <rowBreaks count="1" manualBreakCount="1">
    <brk id="17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/>
  </sheetViews>
  <sheetFormatPr defaultColWidth="8.7109375" defaultRowHeight="15" x14ac:dyDescent="0.25"/>
  <sheetData>
    <row r="1" spans="1:11" x14ac:dyDescent="0.25">
      <c r="A1" s="21" t="s">
        <v>317</v>
      </c>
      <c r="B1" s="21" t="s">
        <v>318</v>
      </c>
      <c r="C1" s="21" t="s">
        <v>319</v>
      </c>
      <c r="D1" s="290"/>
      <c r="E1" s="290"/>
      <c r="F1" s="290"/>
      <c r="G1" s="290"/>
      <c r="H1" s="290"/>
      <c r="I1" s="290"/>
      <c r="J1" s="290"/>
      <c r="K1" s="290"/>
    </row>
    <row r="3" spans="1:11" x14ac:dyDescent="0.25">
      <c r="A3" s="290"/>
      <c r="B3" s="21" t="s">
        <v>320</v>
      </c>
      <c r="C3" s="21" t="s">
        <v>321</v>
      </c>
      <c r="D3" s="290"/>
      <c r="E3" s="290"/>
      <c r="F3" s="290"/>
      <c r="G3" s="290"/>
      <c r="H3" s="290"/>
      <c r="I3" s="290"/>
      <c r="J3" s="290"/>
      <c r="K3" s="290"/>
    </row>
    <row r="4" spans="1:11" x14ac:dyDescent="0.25">
      <c r="A4" s="290"/>
      <c r="B4" s="21" t="s">
        <v>322</v>
      </c>
      <c r="C4" s="290"/>
      <c r="D4" s="290"/>
      <c r="E4" s="290"/>
      <c r="F4" s="290"/>
      <c r="G4" s="290"/>
      <c r="H4" s="290"/>
      <c r="I4" s="290"/>
      <c r="J4" s="290"/>
      <c r="K4" s="290"/>
    </row>
    <row r="5" spans="1:11" x14ac:dyDescent="0.25">
      <c r="A5" s="290"/>
      <c r="B5" s="21" t="s">
        <v>323</v>
      </c>
      <c r="C5" s="290"/>
      <c r="D5" s="290"/>
      <c r="E5" s="290"/>
      <c r="F5" s="290"/>
      <c r="G5" s="290"/>
      <c r="H5" s="290"/>
      <c r="I5" s="290"/>
      <c r="J5" s="290"/>
      <c r="K5" s="290"/>
    </row>
    <row r="6" spans="1:11" x14ac:dyDescent="0.25">
      <c r="A6" s="290"/>
      <c r="B6" s="21" t="s">
        <v>324</v>
      </c>
      <c r="C6" s="21" t="s">
        <v>325</v>
      </c>
      <c r="D6" s="290"/>
      <c r="E6" s="290"/>
      <c r="F6" s="290"/>
      <c r="G6" s="290"/>
      <c r="H6" s="290"/>
      <c r="I6" s="290"/>
      <c r="J6" s="290"/>
      <c r="K6" s="290"/>
    </row>
    <row r="7" spans="1:11" x14ac:dyDescent="0.25">
      <c r="A7" s="21" t="s">
        <v>326</v>
      </c>
      <c r="B7" s="21" t="s">
        <v>138</v>
      </c>
      <c r="C7" s="21" t="s">
        <v>327</v>
      </c>
      <c r="D7" s="290"/>
      <c r="E7" s="290"/>
      <c r="F7" s="290"/>
      <c r="G7" s="290"/>
      <c r="H7" s="290"/>
      <c r="I7" s="290"/>
      <c r="J7" s="290"/>
      <c r="K7" s="290"/>
    </row>
    <row r="8" spans="1:11" x14ac:dyDescent="0.25">
      <c r="A8" s="21" t="s">
        <v>326</v>
      </c>
      <c r="B8" s="21" t="s">
        <v>328</v>
      </c>
      <c r="C8" s="21" t="s">
        <v>329</v>
      </c>
      <c r="D8" s="290"/>
      <c r="E8" s="290"/>
      <c r="F8" s="290"/>
      <c r="G8" s="290"/>
      <c r="H8" s="290"/>
      <c r="I8" s="290"/>
      <c r="J8" s="290"/>
      <c r="K8" s="290"/>
    </row>
    <row r="9" spans="1:11" x14ac:dyDescent="0.25">
      <c r="A9" s="21" t="s">
        <v>326</v>
      </c>
      <c r="B9" s="21" t="s">
        <v>330</v>
      </c>
      <c r="C9" s="21" t="s">
        <v>331</v>
      </c>
      <c r="D9" s="290"/>
      <c r="E9" s="290"/>
      <c r="F9" s="290"/>
      <c r="G9" s="290"/>
      <c r="H9" s="290"/>
      <c r="I9" s="290"/>
      <c r="J9" s="290"/>
      <c r="K9" s="290"/>
    </row>
    <row r="11" spans="1:11" x14ac:dyDescent="0.25">
      <c r="A11" s="290"/>
      <c r="B11" s="21" t="s">
        <v>103</v>
      </c>
      <c r="C11" s="290"/>
      <c r="D11" s="290"/>
      <c r="E11" s="290"/>
      <c r="F11" s="290"/>
      <c r="G11" s="290"/>
      <c r="H11" s="290"/>
      <c r="I11" s="290"/>
      <c r="J11" s="290"/>
      <c r="K11" s="290"/>
    </row>
    <row r="12" spans="1:11" x14ac:dyDescent="0.25">
      <c r="A12" s="290"/>
      <c r="B12" s="21" t="s">
        <v>142</v>
      </c>
      <c r="C12" s="290"/>
      <c r="D12" s="290"/>
      <c r="E12" s="290"/>
      <c r="F12" s="290"/>
      <c r="G12" s="290"/>
      <c r="H12" s="290"/>
      <c r="I12" s="21" t="s">
        <v>142</v>
      </c>
      <c r="J12" s="21" t="s">
        <v>103</v>
      </c>
      <c r="K12" s="21" t="s">
        <v>332</v>
      </c>
    </row>
    <row r="13" spans="1:11" x14ac:dyDescent="0.25">
      <c r="A13" s="290"/>
      <c r="B13" s="290"/>
      <c r="C13" s="290"/>
      <c r="D13" s="290"/>
      <c r="E13" s="290"/>
      <c r="F13" s="290"/>
      <c r="G13" s="21" t="s">
        <v>333</v>
      </c>
      <c r="H13" s="21" t="s">
        <v>334</v>
      </c>
      <c r="I13" s="21" t="s">
        <v>335</v>
      </c>
      <c r="J13" s="21" t="s">
        <v>336</v>
      </c>
      <c r="K13" s="290"/>
    </row>
    <row r="14" spans="1:11" x14ac:dyDescent="0.25">
      <c r="A14" s="290"/>
      <c r="B14" s="290"/>
      <c r="C14" s="290"/>
      <c r="D14" s="290"/>
      <c r="E14" s="290"/>
      <c r="F14" s="21" t="s">
        <v>36</v>
      </c>
      <c r="G14" s="21" t="s">
        <v>337</v>
      </c>
      <c r="H14" s="21" t="s">
        <v>338</v>
      </c>
      <c r="I14" s="21" t="s">
        <v>339</v>
      </c>
      <c r="J14" s="21" t="s">
        <v>340</v>
      </c>
      <c r="K14" s="21" t="s">
        <v>341</v>
      </c>
    </row>
    <row r="15" spans="1:11" x14ac:dyDescent="0.25">
      <c r="A15" s="290"/>
      <c r="B15" s="21" t="s">
        <v>153</v>
      </c>
      <c r="C15" s="290"/>
      <c r="D15" s="290"/>
      <c r="E15" s="290"/>
      <c r="F15" s="21" t="s">
        <v>40</v>
      </c>
      <c r="G15" s="21" t="s">
        <v>342</v>
      </c>
      <c r="H15" s="21" t="s">
        <v>343</v>
      </c>
      <c r="I15" s="21" t="s">
        <v>344</v>
      </c>
      <c r="J15" s="21" t="s">
        <v>345</v>
      </c>
      <c r="K15" s="21" t="s">
        <v>346</v>
      </c>
    </row>
    <row r="16" spans="1:11" x14ac:dyDescent="0.25">
      <c r="A16" s="290"/>
      <c r="B16" s="21" t="s">
        <v>156</v>
      </c>
      <c r="C16" s="290"/>
      <c r="D16" s="290"/>
      <c r="E16" s="290"/>
      <c r="F16" s="21" t="s">
        <v>41</v>
      </c>
      <c r="G16" s="21" t="s">
        <v>347</v>
      </c>
      <c r="H16" s="21" t="s">
        <v>348</v>
      </c>
      <c r="I16" s="21" t="s">
        <v>349</v>
      </c>
      <c r="J16" s="21" t="s">
        <v>350</v>
      </c>
      <c r="K16" s="21" t="s">
        <v>351</v>
      </c>
    </row>
    <row r="17" spans="2:11" x14ac:dyDescent="0.25">
      <c r="B17" s="21" t="s">
        <v>150</v>
      </c>
      <c r="C17" s="290"/>
      <c r="D17" s="290"/>
      <c r="E17" s="290"/>
      <c r="F17" s="290"/>
      <c r="G17" s="290"/>
      <c r="H17" s="290"/>
      <c r="I17" s="290"/>
      <c r="J17" s="290"/>
      <c r="K17" s="290"/>
    </row>
    <row r="18" spans="2:11" x14ac:dyDescent="0.25">
      <c r="B18" s="21" t="s">
        <v>152</v>
      </c>
      <c r="C18" s="290"/>
      <c r="D18" s="290"/>
      <c r="E18" s="290"/>
      <c r="F18" s="21" t="s">
        <v>352</v>
      </c>
      <c r="G18" s="21" t="s">
        <v>353</v>
      </c>
      <c r="H18" s="21" t="s">
        <v>354</v>
      </c>
      <c r="I18" s="21" t="s">
        <v>355</v>
      </c>
      <c r="J18" s="21" t="s">
        <v>356</v>
      </c>
      <c r="K18" s="21" t="s">
        <v>357</v>
      </c>
    </row>
    <row r="19" spans="2:11" x14ac:dyDescent="0.25">
      <c r="B19" s="21" t="s">
        <v>157</v>
      </c>
      <c r="C19" s="290"/>
      <c r="D19" s="290"/>
      <c r="E19" s="290"/>
      <c r="F19" s="21" t="s">
        <v>352</v>
      </c>
      <c r="G19" s="21" t="s">
        <v>353</v>
      </c>
      <c r="H19" s="21" t="s">
        <v>358</v>
      </c>
      <c r="I19" s="21" t="s">
        <v>359</v>
      </c>
      <c r="J19" s="21" t="s">
        <v>360</v>
      </c>
      <c r="K19" s="21" t="s">
        <v>361</v>
      </c>
    </row>
    <row r="20" spans="2:11" x14ac:dyDescent="0.25">
      <c r="B20" s="21" t="s">
        <v>159</v>
      </c>
      <c r="C20" s="290"/>
      <c r="D20" s="290"/>
      <c r="E20" s="290"/>
      <c r="F20" s="21" t="s">
        <v>362</v>
      </c>
      <c r="G20" s="21" t="s">
        <v>363</v>
      </c>
      <c r="H20" s="21" t="s">
        <v>364</v>
      </c>
      <c r="I20" s="21" t="s">
        <v>365</v>
      </c>
      <c r="J20" s="21" t="s">
        <v>366</v>
      </c>
      <c r="K20" s="21" t="s">
        <v>367</v>
      </c>
    </row>
    <row r="21" spans="2:11" x14ac:dyDescent="0.25">
      <c r="B21" s="21" t="s">
        <v>161</v>
      </c>
      <c r="C21" s="290"/>
      <c r="D21" s="290"/>
      <c r="E21" s="290"/>
      <c r="F21" s="290"/>
      <c r="G21" s="290"/>
      <c r="H21" s="290"/>
      <c r="I21" s="290"/>
      <c r="J21" s="290"/>
      <c r="K21" s="290"/>
    </row>
    <row r="22" spans="2:11" x14ac:dyDescent="0.25">
      <c r="B22" s="21" t="s">
        <v>165</v>
      </c>
      <c r="C22" s="290"/>
      <c r="D22" s="290"/>
      <c r="E22" s="290"/>
      <c r="F22" s="290"/>
      <c r="G22" s="21" t="s">
        <v>368</v>
      </c>
      <c r="H22" s="21" t="s">
        <v>369</v>
      </c>
      <c r="I22" s="21" t="s">
        <v>370</v>
      </c>
      <c r="J22" s="21" t="s">
        <v>336</v>
      </c>
      <c r="K22" s="290"/>
    </row>
    <row r="23" spans="2:11" x14ac:dyDescent="0.25">
      <c r="B23" s="21" t="s">
        <v>167</v>
      </c>
      <c r="C23" s="290"/>
      <c r="D23" s="290"/>
      <c r="E23" s="290"/>
      <c r="F23" s="21" t="s">
        <v>46</v>
      </c>
      <c r="G23" s="21" t="s">
        <v>371</v>
      </c>
      <c r="H23" s="21" t="s">
        <v>372</v>
      </c>
      <c r="I23" s="21" t="s">
        <v>373</v>
      </c>
      <c r="J23" s="21" t="s">
        <v>374</v>
      </c>
      <c r="K23" s="21" t="s">
        <v>375</v>
      </c>
    </row>
    <row r="24" spans="2:11" x14ac:dyDescent="0.25">
      <c r="B24" s="21" t="s">
        <v>376</v>
      </c>
      <c r="C24" s="290"/>
      <c r="D24" s="290"/>
      <c r="E24" s="290"/>
      <c r="F24" s="21" t="s">
        <v>48</v>
      </c>
      <c r="G24" s="21" t="s">
        <v>377</v>
      </c>
      <c r="H24" s="21" t="s">
        <v>378</v>
      </c>
      <c r="I24" s="21" t="s">
        <v>379</v>
      </c>
      <c r="J24" s="21" t="s">
        <v>380</v>
      </c>
      <c r="K24" s="21" t="s">
        <v>381</v>
      </c>
    </row>
    <row r="25" spans="2:11" x14ac:dyDescent="0.25">
      <c r="B25" s="21" t="s">
        <v>171</v>
      </c>
      <c r="C25" s="290"/>
      <c r="D25" s="290"/>
      <c r="E25" s="290"/>
      <c r="F25" s="21" t="s">
        <v>49</v>
      </c>
      <c r="G25" s="21" t="s">
        <v>382</v>
      </c>
      <c r="H25" s="21" t="s">
        <v>383</v>
      </c>
      <c r="I25" s="21" t="s">
        <v>384</v>
      </c>
      <c r="J25" s="21" t="s">
        <v>385</v>
      </c>
      <c r="K25" s="21" t="s">
        <v>386</v>
      </c>
    </row>
    <row r="27" spans="2:11" x14ac:dyDescent="0.25">
      <c r="B27" s="290"/>
      <c r="C27" s="290"/>
      <c r="D27" s="290"/>
      <c r="E27" s="290"/>
      <c r="F27" s="21" t="s">
        <v>50</v>
      </c>
      <c r="G27" s="21" t="s">
        <v>387</v>
      </c>
      <c r="H27" s="21" t="s">
        <v>388</v>
      </c>
      <c r="I27" s="21" t="s">
        <v>389</v>
      </c>
      <c r="J27" s="21" t="s">
        <v>390</v>
      </c>
      <c r="K27" s="21" t="s">
        <v>391</v>
      </c>
    </row>
    <row r="28" spans="2:11" x14ac:dyDescent="0.25">
      <c r="B28" s="21" t="s">
        <v>173</v>
      </c>
      <c r="C28" s="290"/>
      <c r="D28" s="290"/>
      <c r="E28" s="290"/>
      <c r="F28" s="21" t="s">
        <v>50</v>
      </c>
      <c r="G28" s="21" t="s">
        <v>387</v>
      </c>
      <c r="H28" s="21" t="s">
        <v>392</v>
      </c>
      <c r="I28" s="21" t="s">
        <v>393</v>
      </c>
      <c r="J28" s="21" t="s">
        <v>394</v>
      </c>
      <c r="K28" s="21" t="s">
        <v>395</v>
      </c>
    </row>
    <row r="29" spans="2:11" x14ac:dyDescent="0.25">
      <c r="B29" s="21" t="s">
        <v>174</v>
      </c>
      <c r="C29" s="290"/>
      <c r="D29" s="290"/>
      <c r="E29" s="290"/>
      <c r="F29" s="21" t="s">
        <v>51</v>
      </c>
      <c r="G29" s="21" t="s">
        <v>396</v>
      </c>
      <c r="H29" s="21" t="s">
        <v>397</v>
      </c>
      <c r="I29" s="21" t="s">
        <v>398</v>
      </c>
      <c r="J29" s="21" t="s">
        <v>399</v>
      </c>
      <c r="K29" s="21" t="s">
        <v>400</v>
      </c>
    </row>
    <row r="30" spans="2:11" x14ac:dyDescent="0.25">
      <c r="B30" s="21" t="s">
        <v>175</v>
      </c>
      <c r="C30" s="290"/>
      <c r="D30" s="290"/>
      <c r="E30" s="290"/>
      <c r="F30" s="21" t="s">
        <v>52</v>
      </c>
      <c r="G30" s="21" t="s">
        <v>401</v>
      </c>
      <c r="H30" s="21" t="s">
        <v>402</v>
      </c>
      <c r="I30" s="21" t="s">
        <v>403</v>
      </c>
      <c r="J30" s="21" t="s">
        <v>404</v>
      </c>
      <c r="K30" s="21" t="s">
        <v>405</v>
      </c>
    </row>
    <row r="31" spans="2:11" x14ac:dyDescent="0.25">
      <c r="B31" s="21" t="s">
        <v>176</v>
      </c>
      <c r="C31" s="290"/>
      <c r="D31" s="290"/>
      <c r="E31" s="290"/>
      <c r="F31" s="290"/>
      <c r="G31" s="290"/>
      <c r="H31" s="290"/>
      <c r="I31" s="290"/>
      <c r="J31" s="290"/>
      <c r="K31" s="290"/>
    </row>
    <row r="32" spans="2:11" x14ac:dyDescent="0.25">
      <c r="B32" s="290"/>
      <c r="C32" s="290"/>
      <c r="D32" s="290"/>
      <c r="E32" s="290"/>
      <c r="F32" s="290"/>
      <c r="G32" s="290"/>
      <c r="H32" s="21" t="s">
        <v>406</v>
      </c>
      <c r="I32" s="290"/>
      <c r="J32" s="290"/>
      <c r="K32" s="290"/>
    </row>
    <row r="33" spans="6:11" x14ac:dyDescent="0.25">
      <c r="F33" s="21" t="s">
        <v>53</v>
      </c>
      <c r="G33" s="21" t="s">
        <v>407</v>
      </c>
      <c r="H33" s="21" t="s">
        <v>408</v>
      </c>
      <c r="I33" s="21" t="s">
        <v>409</v>
      </c>
      <c r="J33" s="21" t="s">
        <v>410</v>
      </c>
      <c r="K33" s="21" t="s">
        <v>411</v>
      </c>
    </row>
    <row r="35" spans="6:11" x14ac:dyDescent="0.25">
      <c r="F35" s="290"/>
      <c r="G35" s="290"/>
      <c r="H35" s="21" t="s">
        <v>412</v>
      </c>
      <c r="I35" s="290"/>
      <c r="J35" s="290"/>
      <c r="K35" s="290"/>
    </row>
    <row r="36" spans="6:11" x14ac:dyDescent="0.25">
      <c r="F36" s="21" t="s">
        <v>55</v>
      </c>
      <c r="G36" s="290"/>
      <c r="H36" s="21" t="s">
        <v>413</v>
      </c>
      <c r="I36" s="290"/>
      <c r="J36" s="290"/>
      <c r="K36" s="21" t="s">
        <v>414</v>
      </c>
    </row>
    <row r="37" spans="6:11" x14ac:dyDescent="0.25">
      <c r="F37" s="21" t="s">
        <v>56</v>
      </c>
      <c r="G37" s="290"/>
      <c r="H37" s="21" t="s">
        <v>415</v>
      </c>
      <c r="I37" s="290"/>
      <c r="J37" s="290"/>
      <c r="K37" s="21" t="s">
        <v>416</v>
      </c>
    </row>
    <row r="38" spans="6:11" x14ac:dyDescent="0.25">
      <c r="F38" s="21" t="s">
        <v>57</v>
      </c>
      <c r="G38" s="290"/>
      <c r="H38" s="21" t="s">
        <v>417</v>
      </c>
      <c r="I38" s="290"/>
      <c r="J38" s="290"/>
      <c r="K38" s="21" t="s">
        <v>418</v>
      </c>
    </row>
    <row r="40" spans="6:11" x14ac:dyDescent="0.25">
      <c r="F40" s="21" t="s">
        <v>58</v>
      </c>
      <c r="G40" s="290"/>
      <c r="H40" s="21" t="s">
        <v>419</v>
      </c>
      <c r="I40" s="290"/>
      <c r="J40" s="290"/>
      <c r="K40" s="21" t="s">
        <v>420</v>
      </c>
    </row>
    <row r="49" spans="6:11" x14ac:dyDescent="0.25">
      <c r="F49" s="290"/>
      <c r="G49" s="290"/>
      <c r="H49" s="21" t="s">
        <v>421</v>
      </c>
      <c r="I49" s="290"/>
      <c r="J49" s="290"/>
      <c r="K49" s="290"/>
    </row>
    <row r="50" spans="6:11" x14ac:dyDescent="0.25">
      <c r="F50" s="21" t="s">
        <v>422</v>
      </c>
      <c r="G50" s="290"/>
      <c r="H50" s="21" t="s">
        <v>77</v>
      </c>
      <c r="I50" s="290"/>
      <c r="J50" s="290"/>
      <c r="K50" s="21" t="s">
        <v>423</v>
      </c>
    </row>
    <row r="51" spans="6:11" x14ac:dyDescent="0.25">
      <c r="F51" s="21" t="s">
        <v>422</v>
      </c>
      <c r="G51" s="290"/>
      <c r="H51" s="21" t="s">
        <v>78</v>
      </c>
      <c r="I51" s="290"/>
      <c r="J51" s="290"/>
      <c r="K51" s="21" t="s">
        <v>424</v>
      </c>
    </row>
    <row r="53" spans="6:11" x14ac:dyDescent="0.25">
      <c r="F53" s="290"/>
      <c r="G53" s="290"/>
      <c r="H53" s="21" t="s">
        <v>86</v>
      </c>
      <c r="I53" s="290"/>
      <c r="J53" s="290"/>
      <c r="K53" s="290"/>
    </row>
    <row r="54" spans="6:11" x14ac:dyDescent="0.25">
      <c r="F54" s="21" t="s">
        <v>425</v>
      </c>
      <c r="G54" s="290"/>
      <c r="H54" s="21" t="s">
        <v>87</v>
      </c>
      <c r="I54" s="290"/>
      <c r="J54" s="290"/>
      <c r="K54" s="21" t="s">
        <v>426</v>
      </c>
    </row>
    <row r="55" spans="6:11" x14ac:dyDescent="0.25">
      <c r="F55" s="21" t="s">
        <v>427</v>
      </c>
      <c r="G55" s="290"/>
      <c r="H55" s="21" t="s">
        <v>428</v>
      </c>
      <c r="I55" s="290"/>
      <c r="J55" s="290"/>
      <c r="K55" s="21" t="s">
        <v>429</v>
      </c>
    </row>
    <row r="56" spans="6:11" x14ac:dyDescent="0.25">
      <c r="F56" s="21" t="s">
        <v>430</v>
      </c>
      <c r="G56" s="290"/>
      <c r="H56" s="21" t="s">
        <v>431</v>
      </c>
      <c r="I56" s="290"/>
      <c r="J56" s="290"/>
      <c r="K56" s="21" t="s">
        <v>432</v>
      </c>
    </row>
    <row r="58" spans="6:11" x14ac:dyDescent="0.25">
      <c r="F58" s="290"/>
      <c r="G58" s="290"/>
      <c r="H58" s="21" t="s">
        <v>433</v>
      </c>
      <c r="I58" s="290"/>
      <c r="J58" s="290"/>
      <c r="K58" s="290"/>
    </row>
    <row r="59" spans="6:11" x14ac:dyDescent="0.25">
      <c r="F59" s="21" t="s">
        <v>434</v>
      </c>
      <c r="G59" s="290"/>
      <c r="H59" s="21" t="s">
        <v>87</v>
      </c>
      <c r="I59" s="290"/>
      <c r="J59" s="290"/>
      <c r="K59" s="21" t="s">
        <v>435</v>
      </c>
    </row>
    <row r="60" spans="6:11" x14ac:dyDescent="0.25">
      <c r="F60" s="21" t="s">
        <v>436</v>
      </c>
      <c r="G60" s="290"/>
      <c r="H60" s="21" t="s">
        <v>428</v>
      </c>
      <c r="I60" s="290"/>
      <c r="J60" s="290"/>
      <c r="K60" s="21" t="s">
        <v>437</v>
      </c>
    </row>
    <row r="61" spans="6:11" x14ac:dyDescent="0.25">
      <c r="F61" s="21" t="s">
        <v>430</v>
      </c>
      <c r="G61" s="290"/>
      <c r="H61" s="21" t="s">
        <v>431</v>
      </c>
      <c r="I61" s="290"/>
      <c r="J61" s="290"/>
      <c r="K61" s="21" t="s">
        <v>438</v>
      </c>
    </row>
    <row r="63" spans="6:11" x14ac:dyDescent="0.25">
      <c r="F63" s="290"/>
      <c r="G63" s="290"/>
      <c r="H63" s="21" t="s">
        <v>91</v>
      </c>
      <c r="I63" s="290"/>
      <c r="J63" s="290"/>
      <c r="K63" s="290"/>
    </row>
    <row r="64" spans="6:11" x14ac:dyDescent="0.25">
      <c r="F64" s="21" t="s">
        <v>439</v>
      </c>
      <c r="G64" s="290"/>
      <c r="H64" s="21" t="s">
        <v>440</v>
      </c>
      <c r="I64" s="290"/>
      <c r="J64" s="290"/>
      <c r="K64" s="21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4"/>
  <sheetViews>
    <sheetView workbookViewId="0"/>
  </sheetViews>
  <sheetFormatPr defaultColWidth="8.7109375" defaultRowHeight="15" x14ac:dyDescent="0.25"/>
  <sheetData>
    <row r="1" spans="1:11" x14ac:dyDescent="0.25">
      <c r="A1" s="21" t="s">
        <v>317</v>
      </c>
      <c r="B1" s="21" t="s">
        <v>318</v>
      </c>
      <c r="C1" s="21" t="s">
        <v>319</v>
      </c>
      <c r="D1" s="290"/>
      <c r="E1" s="290"/>
      <c r="F1" s="290"/>
      <c r="G1" s="290"/>
      <c r="H1" s="290"/>
      <c r="I1" s="290"/>
      <c r="J1" s="290"/>
      <c r="K1" s="290"/>
    </row>
    <row r="3" spans="1:11" x14ac:dyDescent="0.25">
      <c r="A3" s="290"/>
      <c r="B3" s="21" t="s">
        <v>320</v>
      </c>
      <c r="C3" s="21" t="s">
        <v>321</v>
      </c>
      <c r="D3" s="290"/>
      <c r="E3" s="290"/>
      <c r="F3" s="290"/>
      <c r="G3" s="290"/>
      <c r="H3" s="290"/>
      <c r="I3" s="290"/>
      <c r="J3" s="290"/>
      <c r="K3" s="290"/>
    </row>
    <row r="4" spans="1:11" x14ac:dyDescent="0.25">
      <c r="A4" s="290"/>
      <c r="B4" s="21" t="s">
        <v>322</v>
      </c>
      <c r="C4" s="290"/>
      <c r="D4" s="290"/>
      <c r="E4" s="290"/>
      <c r="F4" s="290"/>
      <c r="G4" s="290"/>
      <c r="H4" s="290"/>
      <c r="I4" s="290"/>
      <c r="J4" s="290"/>
      <c r="K4" s="290"/>
    </row>
    <row r="5" spans="1:11" x14ac:dyDescent="0.25">
      <c r="A5" s="290"/>
      <c r="B5" s="21" t="s">
        <v>323</v>
      </c>
      <c r="C5" s="290"/>
      <c r="D5" s="290"/>
      <c r="E5" s="290"/>
      <c r="F5" s="290"/>
      <c r="G5" s="290"/>
      <c r="H5" s="290"/>
      <c r="I5" s="290"/>
      <c r="J5" s="290"/>
      <c r="K5" s="290"/>
    </row>
    <row r="6" spans="1:11" x14ac:dyDescent="0.25">
      <c r="A6" s="290"/>
      <c r="B6" s="21" t="s">
        <v>324</v>
      </c>
      <c r="C6" s="21" t="s">
        <v>325</v>
      </c>
      <c r="D6" s="290"/>
      <c r="E6" s="290"/>
      <c r="F6" s="290"/>
      <c r="G6" s="290"/>
      <c r="H6" s="290"/>
      <c r="I6" s="290"/>
      <c r="J6" s="290"/>
      <c r="K6" s="290"/>
    </row>
    <row r="7" spans="1:11" x14ac:dyDescent="0.25">
      <c r="A7" s="21" t="s">
        <v>326</v>
      </c>
      <c r="B7" s="21" t="s">
        <v>138</v>
      </c>
      <c r="C7" s="21" t="s">
        <v>327</v>
      </c>
      <c r="D7" s="290"/>
      <c r="E7" s="290"/>
      <c r="F7" s="290"/>
      <c r="G7" s="290"/>
      <c r="H7" s="290"/>
      <c r="I7" s="290"/>
      <c r="J7" s="290"/>
      <c r="K7" s="290"/>
    </row>
    <row r="8" spans="1:11" x14ac:dyDescent="0.25">
      <c r="A8" s="21" t="s">
        <v>326</v>
      </c>
      <c r="B8" s="21" t="s">
        <v>328</v>
      </c>
      <c r="C8" s="21" t="s">
        <v>329</v>
      </c>
      <c r="D8" s="290"/>
      <c r="E8" s="290"/>
      <c r="F8" s="290"/>
      <c r="G8" s="290"/>
      <c r="H8" s="290"/>
      <c r="I8" s="290"/>
      <c r="J8" s="290"/>
      <c r="K8" s="290"/>
    </row>
    <row r="9" spans="1:11" x14ac:dyDescent="0.25">
      <c r="A9" s="21" t="s">
        <v>326</v>
      </c>
      <c r="B9" s="21" t="s">
        <v>330</v>
      </c>
      <c r="C9" s="21" t="s">
        <v>331</v>
      </c>
      <c r="D9" s="290"/>
      <c r="E9" s="290"/>
      <c r="F9" s="290"/>
      <c r="G9" s="290"/>
      <c r="H9" s="290"/>
      <c r="I9" s="290"/>
      <c r="J9" s="290"/>
      <c r="K9" s="290"/>
    </row>
    <row r="11" spans="1:11" x14ac:dyDescent="0.25">
      <c r="A11" s="290"/>
      <c r="B11" s="21" t="s">
        <v>103</v>
      </c>
      <c r="C11" s="290"/>
      <c r="D11" s="290"/>
      <c r="E11" s="290"/>
      <c r="F11" s="290"/>
      <c r="G11" s="290"/>
      <c r="H11" s="290"/>
      <c r="I11" s="290"/>
      <c r="J11" s="290"/>
      <c r="K11" s="290"/>
    </row>
    <row r="12" spans="1:11" x14ac:dyDescent="0.25">
      <c r="A12" s="290"/>
      <c r="B12" s="21" t="s">
        <v>142</v>
      </c>
      <c r="C12" s="290"/>
      <c r="D12" s="290"/>
      <c r="E12" s="290"/>
      <c r="F12" s="290"/>
      <c r="G12" s="290"/>
      <c r="H12" s="290"/>
      <c r="I12" s="21" t="s">
        <v>142</v>
      </c>
      <c r="J12" s="21" t="s">
        <v>103</v>
      </c>
      <c r="K12" s="21" t="s">
        <v>332</v>
      </c>
    </row>
    <row r="13" spans="1:11" x14ac:dyDescent="0.25">
      <c r="A13" s="290"/>
      <c r="B13" s="290"/>
      <c r="C13" s="290"/>
      <c r="D13" s="290"/>
      <c r="E13" s="290"/>
      <c r="F13" s="290"/>
      <c r="G13" s="21" t="s">
        <v>333</v>
      </c>
      <c r="H13" s="21" t="s">
        <v>334</v>
      </c>
      <c r="I13" s="21" t="s">
        <v>442</v>
      </c>
      <c r="J13" s="21" t="s">
        <v>336</v>
      </c>
      <c r="K13" s="290"/>
    </row>
    <row r="14" spans="1:11" x14ac:dyDescent="0.25">
      <c r="A14" s="290"/>
      <c r="B14" s="290"/>
      <c r="C14" s="290"/>
      <c r="D14" s="290"/>
      <c r="E14" s="290"/>
      <c r="F14" s="21" t="s">
        <v>36</v>
      </c>
      <c r="G14" s="21" t="s">
        <v>337</v>
      </c>
      <c r="H14" s="21" t="s">
        <v>338</v>
      </c>
      <c r="I14" s="21" t="s">
        <v>442</v>
      </c>
      <c r="J14" s="21" t="s">
        <v>442</v>
      </c>
      <c r="K14" s="21" t="s">
        <v>442</v>
      </c>
    </row>
    <row r="15" spans="1:11" x14ac:dyDescent="0.25">
      <c r="A15" s="290"/>
      <c r="B15" s="21" t="s">
        <v>153</v>
      </c>
      <c r="C15" s="290"/>
      <c r="D15" s="290"/>
      <c r="E15" s="290"/>
      <c r="F15" s="21" t="s">
        <v>40</v>
      </c>
      <c r="G15" s="21" t="s">
        <v>342</v>
      </c>
      <c r="H15" s="21" t="s">
        <v>343</v>
      </c>
      <c r="I15" s="21" t="s">
        <v>442</v>
      </c>
      <c r="J15" s="21" t="s">
        <v>442</v>
      </c>
      <c r="K15" s="21" t="s">
        <v>442</v>
      </c>
    </row>
    <row r="16" spans="1:11" x14ac:dyDescent="0.25">
      <c r="A16" s="290"/>
      <c r="B16" s="21" t="s">
        <v>156</v>
      </c>
      <c r="C16" s="290"/>
      <c r="D16" s="290"/>
      <c r="E16" s="290"/>
      <c r="F16" s="21" t="s">
        <v>41</v>
      </c>
      <c r="G16" s="21" t="s">
        <v>347</v>
      </c>
      <c r="H16" s="21" t="s">
        <v>348</v>
      </c>
      <c r="I16" s="21" t="s">
        <v>442</v>
      </c>
      <c r="J16" s="21" t="s">
        <v>442</v>
      </c>
      <c r="K16" s="21" t="s">
        <v>442</v>
      </c>
    </row>
    <row r="17" spans="2:11" x14ac:dyDescent="0.25">
      <c r="B17" s="21" t="s">
        <v>150</v>
      </c>
      <c r="C17" s="290"/>
      <c r="D17" s="290"/>
      <c r="E17" s="290"/>
      <c r="F17" s="290"/>
      <c r="G17" s="290"/>
      <c r="H17" s="290"/>
      <c r="I17" s="290"/>
      <c r="J17" s="290"/>
      <c r="K17" s="290"/>
    </row>
    <row r="18" spans="2:11" x14ac:dyDescent="0.25">
      <c r="B18" s="21" t="s">
        <v>152</v>
      </c>
      <c r="C18" s="290"/>
      <c r="D18" s="290"/>
      <c r="E18" s="290"/>
      <c r="F18" s="21" t="s">
        <v>352</v>
      </c>
      <c r="G18" s="21" t="s">
        <v>353</v>
      </c>
      <c r="H18" s="21" t="s">
        <v>354</v>
      </c>
      <c r="I18" s="21" t="s">
        <v>442</v>
      </c>
      <c r="J18" s="21" t="s">
        <v>442</v>
      </c>
      <c r="K18" s="21" t="s">
        <v>442</v>
      </c>
    </row>
    <row r="19" spans="2:11" x14ac:dyDescent="0.25">
      <c r="B19" s="21" t="s">
        <v>157</v>
      </c>
      <c r="C19" s="290"/>
      <c r="D19" s="290"/>
      <c r="E19" s="290"/>
      <c r="F19" s="21" t="s">
        <v>352</v>
      </c>
      <c r="G19" s="21" t="s">
        <v>353</v>
      </c>
      <c r="H19" s="21" t="s">
        <v>358</v>
      </c>
      <c r="I19" s="21" t="s">
        <v>359</v>
      </c>
      <c r="J19" s="21" t="s">
        <v>360</v>
      </c>
      <c r="K19" s="21" t="s">
        <v>442</v>
      </c>
    </row>
    <row r="20" spans="2:11" x14ac:dyDescent="0.25">
      <c r="B20" s="21" t="s">
        <v>159</v>
      </c>
      <c r="C20" s="290"/>
      <c r="D20" s="290"/>
      <c r="E20" s="290"/>
      <c r="F20" s="21" t="s">
        <v>362</v>
      </c>
      <c r="G20" s="21" t="s">
        <v>363</v>
      </c>
      <c r="H20" s="21" t="s">
        <v>364</v>
      </c>
      <c r="I20" s="21" t="s">
        <v>442</v>
      </c>
      <c r="J20" s="21" t="s">
        <v>442</v>
      </c>
      <c r="K20" s="21" t="s">
        <v>442</v>
      </c>
    </row>
    <row r="21" spans="2:11" x14ac:dyDescent="0.25">
      <c r="B21" s="21" t="s">
        <v>161</v>
      </c>
      <c r="C21" s="290"/>
      <c r="D21" s="290"/>
      <c r="E21" s="290"/>
      <c r="F21" s="290"/>
      <c r="G21" s="290"/>
      <c r="H21" s="290"/>
      <c r="I21" s="290"/>
      <c r="J21" s="290"/>
      <c r="K21" s="290"/>
    </row>
    <row r="22" spans="2:11" x14ac:dyDescent="0.25">
      <c r="B22" s="21" t="s">
        <v>165</v>
      </c>
      <c r="C22" s="290"/>
      <c r="D22" s="290"/>
      <c r="E22" s="290"/>
      <c r="F22" s="290"/>
      <c r="G22" s="21" t="s">
        <v>368</v>
      </c>
      <c r="H22" s="21" t="s">
        <v>369</v>
      </c>
      <c r="I22" s="21" t="s">
        <v>442</v>
      </c>
      <c r="J22" s="21" t="s">
        <v>336</v>
      </c>
      <c r="K22" s="290"/>
    </row>
    <row r="23" spans="2:11" x14ac:dyDescent="0.25">
      <c r="B23" s="21" t="s">
        <v>167</v>
      </c>
      <c r="C23" s="290"/>
      <c r="D23" s="290"/>
      <c r="E23" s="290"/>
      <c r="F23" s="21" t="s">
        <v>46</v>
      </c>
      <c r="G23" s="21" t="s">
        <v>371</v>
      </c>
      <c r="H23" s="21" t="s">
        <v>372</v>
      </c>
      <c r="I23" s="21" t="s">
        <v>442</v>
      </c>
      <c r="J23" s="21" t="s">
        <v>442</v>
      </c>
      <c r="K23" s="21" t="s">
        <v>442</v>
      </c>
    </row>
    <row r="24" spans="2:11" x14ac:dyDescent="0.25">
      <c r="B24" s="21" t="s">
        <v>376</v>
      </c>
      <c r="C24" s="290"/>
      <c r="D24" s="290"/>
      <c r="E24" s="290"/>
      <c r="F24" s="21" t="s">
        <v>48</v>
      </c>
      <c r="G24" s="21" t="s">
        <v>377</v>
      </c>
      <c r="H24" s="21" t="s">
        <v>378</v>
      </c>
      <c r="I24" s="21" t="s">
        <v>442</v>
      </c>
      <c r="J24" s="21" t="s">
        <v>442</v>
      </c>
      <c r="K24" s="21" t="s">
        <v>442</v>
      </c>
    </row>
    <row r="25" spans="2:11" x14ac:dyDescent="0.25">
      <c r="B25" s="21" t="s">
        <v>171</v>
      </c>
      <c r="C25" s="290"/>
      <c r="D25" s="290"/>
      <c r="E25" s="290"/>
      <c r="F25" s="21" t="s">
        <v>49</v>
      </c>
      <c r="G25" s="21" t="s">
        <v>382</v>
      </c>
      <c r="H25" s="21" t="s">
        <v>383</v>
      </c>
      <c r="I25" s="21" t="s">
        <v>442</v>
      </c>
      <c r="J25" s="21" t="s">
        <v>442</v>
      </c>
      <c r="K25" s="21" t="s">
        <v>442</v>
      </c>
    </row>
    <row r="27" spans="2:11" x14ac:dyDescent="0.25">
      <c r="B27" s="290"/>
      <c r="C27" s="290"/>
      <c r="D27" s="290"/>
      <c r="E27" s="290"/>
      <c r="F27" s="21" t="s">
        <v>50</v>
      </c>
      <c r="G27" s="21" t="s">
        <v>387</v>
      </c>
      <c r="H27" s="21" t="s">
        <v>388</v>
      </c>
      <c r="I27" s="21" t="s">
        <v>442</v>
      </c>
      <c r="J27" s="21" t="s">
        <v>442</v>
      </c>
      <c r="K27" s="21" t="s">
        <v>442</v>
      </c>
    </row>
    <row r="28" spans="2:11" x14ac:dyDescent="0.25">
      <c r="B28" s="21" t="s">
        <v>173</v>
      </c>
      <c r="C28" s="290"/>
      <c r="D28" s="290"/>
      <c r="E28" s="290"/>
      <c r="F28" s="21" t="s">
        <v>50</v>
      </c>
      <c r="G28" s="21" t="s">
        <v>387</v>
      </c>
      <c r="H28" s="21" t="s">
        <v>392</v>
      </c>
      <c r="I28" s="21" t="s">
        <v>393</v>
      </c>
      <c r="J28" s="21" t="s">
        <v>394</v>
      </c>
      <c r="K28" s="21" t="s">
        <v>442</v>
      </c>
    </row>
    <row r="29" spans="2:11" x14ac:dyDescent="0.25">
      <c r="B29" s="21" t="s">
        <v>174</v>
      </c>
      <c r="C29" s="290"/>
      <c r="D29" s="290"/>
      <c r="E29" s="290"/>
      <c r="F29" s="21" t="s">
        <v>51</v>
      </c>
      <c r="G29" s="21" t="s">
        <v>396</v>
      </c>
      <c r="H29" s="21" t="s">
        <v>397</v>
      </c>
      <c r="I29" s="21" t="s">
        <v>442</v>
      </c>
      <c r="J29" s="21" t="s">
        <v>442</v>
      </c>
      <c r="K29" s="21" t="s">
        <v>442</v>
      </c>
    </row>
    <row r="30" spans="2:11" x14ac:dyDescent="0.25">
      <c r="B30" s="21" t="s">
        <v>175</v>
      </c>
      <c r="C30" s="290"/>
      <c r="D30" s="290"/>
      <c r="E30" s="290"/>
      <c r="F30" s="21" t="s">
        <v>52</v>
      </c>
      <c r="G30" s="21" t="s">
        <v>401</v>
      </c>
      <c r="H30" s="21" t="s">
        <v>402</v>
      </c>
      <c r="I30" s="21" t="s">
        <v>442</v>
      </c>
      <c r="J30" s="21" t="s">
        <v>442</v>
      </c>
      <c r="K30" s="21" t="s">
        <v>442</v>
      </c>
    </row>
    <row r="31" spans="2:11" x14ac:dyDescent="0.25">
      <c r="B31" s="21" t="s">
        <v>176</v>
      </c>
      <c r="C31" s="290"/>
      <c r="D31" s="290"/>
      <c r="E31" s="290"/>
      <c r="F31" s="290"/>
      <c r="G31" s="290"/>
      <c r="H31" s="290"/>
      <c r="I31" s="290"/>
      <c r="J31" s="290"/>
      <c r="K31" s="290"/>
    </row>
    <row r="32" spans="2:11" x14ac:dyDescent="0.25">
      <c r="B32" s="290"/>
      <c r="C32" s="290"/>
      <c r="D32" s="290"/>
      <c r="E32" s="290"/>
      <c r="F32" s="290"/>
      <c r="G32" s="290"/>
      <c r="H32" s="21" t="s">
        <v>406</v>
      </c>
      <c r="I32" s="290"/>
      <c r="J32" s="290"/>
      <c r="K32" s="290"/>
    </row>
    <row r="33" spans="6:11" x14ac:dyDescent="0.25">
      <c r="F33" s="21" t="s">
        <v>53</v>
      </c>
      <c r="G33" s="21" t="s">
        <v>407</v>
      </c>
      <c r="H33" s="21" t="s">
        <v>408</v>
      </c>
      <c r="I33" s="21" t="s">
        <v>442</v>
      </c>
      <c r="J33" s="21" t="s">
        <v>442</v>
      </c>
      <c r="K33" s="21" t="s">
        <v>442</v>
      </c>
    </row>
    <row r="35" spans="6:11" x14ac:dyDescent="0.25">
      <c r="F35" s="290"/>
      <c r="G35" s="290"/>
      <c r="H35" s="21" t="s">
        <v>412</v>
      </c>
      <c r="I35" s="290"/>
      <c r="J35" s="290"/>
      <c r="K35" s="290"/>
    </row>
    <row r="36" spans="6:11" x14ac:dyDescent="0.25">
      <c r="F36" s="21" t="s">
        <v>55</v>
      </c>
      <c r="G36" s="290"/>
      <c r="H36" s="21" t="s">
        <v>413</v>
      </c>
      <c r="I36" s="290"/>
      <c r="J36" s="290"/>
      <c r="K36" s="21" t="s">
        <v>442</v>
      </c>
    </row>
    <row r="37" spans="6:11" x14ac:dyDescent="0.25">
      <c r="F37" s="21" t="s">
        <v>56</v>
      </c>
      <c r="G37" s="290"/>
      <c r="H37" s="21" t="s">
        <v>415</v>
      </c>
      <c r="I37" s="290"/>
      <c r="J37" s="290"/>
      <c r="K37" s="21" t="s">
        <v>442</v>
      </c>
    </row>
    <row r="38" spans="6:11" x14ac:dyDescent="0.25">
      <c r="F38" s="21" t="s">
        <v>57</v>
      </c>
      <c r="G38" s="290"/>
      <c r="H38" s="21" t="s">
        <v>417</v>
      </c>
      <c r="I38" s="290"/>
      <c r="J38" s="290"/>
      <c r="K38" s="21" t="s">
        <v>442</v>
      </c>
    </row>
    <row r="40" spans="6:11" x14ac:dyDescent="0.25">
      <c r="F40" s="21" t="s">
        <v>58</v>
      </c>
      <c r="G40" s="290"/>
      <c r="H40" s="21" t="s">
        <v>419</v>
      </c>
      <c r="I40" s="290"/>
      <c r="J40" s="290"/>
      <c r="K40" s="21" t="s">
        <v>442</v>
      </c>
    </row>
    <row r="49" spans="6:11" x14ac:dyDescent="0.25">
      <c r="F49" s="290"/>
      <c r="G49" s="290"/>
      <c r="H49" s="21" t="s">
        <v>421</v>
      </c>
      <c r="I49" s="290"/>
      <c r="J49" s="290"/>
      <c r="K49" s="290"/>
    </row>
    <row r="50" spans="6:11" x14ac:dyDescent="0.25">
      <c r="F50" s="21" t="s">
        <v>422</v>
      </c>
      <c r="G50" s="290"/>
      <c r="H50" s="21" t="s">
        <v>77</v>
      </c>
      <c r="I50" s="290"/>
      <c r="J50" s="290"/>
      <c r="K50" s="21" t="s">
        <v>442</v>
      </c>
    </row>
    <row r="51" spans="6:11" x14ac:dyDescent="0.25">
      <c r="F51" s="21" t="s">
        <v>422</v>
      </c>
      <c r="G51" s="290"/>
      <c r="H51" s="21" t="s">
        <v>78</v>
      </c>
      <c r="I51" s="290"/>
      <c r="J51" s="290"/>
      <c r="K51" s="21" t="s">
        <v>442</v>
      </c>
    </row>
    <row r="53" spans="6:11" x14ac:dyDescent="0.25">
      <c r="F53" s="290"/>
      <c r="G53" s="290"/>
      <c r="H53" s="21" t="s">
        <v>86</v>
      </c>
      <c r="I53" s="290"/>
      <c r="J53" s="290"/>
      <c r="K53" s="290"/>
    </row>
    <row r="54" spans="6:11" x14ac:dyDescent="0.25">
      <c r="F54" s="21" t="s">
        <v>425</v>
      </c>
      <c r="G54" s="290"/>
      <c r="H54" s="21" t="s">
        <v>87</v>
      </c>
      <c r="I54" s="290"/>
      <c r="J54" s="290"/>
      <c r="K54" s="21" t="s">
        <v>442</v>
      </c>
    </row>
    <row r="55" spans="6:11" x14ac:dyDescent="0.25">
      <c r="F55" s="21" t="s">
        <v>427</v>
      </c>
      <c r="G55" s="290"/>
      <c r="H55" s="21" t="s">
        <v>428</v>
      </c>
      <c r="I55" s="290"/>
      <c r="J55" s="290"/>
      <c r="K55" s="21" t="s">
        <v>442</v>
      </c>
    </row>
    <row r="56" spans="6:11" x14ac:dyDescent="0.25">
      <c r="F56" s="21" t="s">
        <v>430</v>
      </c>
      <c r="G56" s="290"/>
      <c r="H56" s="21" t="s">
        <v>431</v>
      </c>
      <c r="I56" s="290"/>
      <c r="J56" s="290"/>
      <c r="K56" s="21" t="s">
        <v>442</v>
      </c>
    </row>
    <row r="58" spans="6:11" x14ac:dyDescent="0.25">
      <c r="F58" s="290"/>
      <c r="G58" s="290"/>
      <c r="H58" s="21" t="s">
        <v>433</v>
      </c>
      <c r="I58" s="290"/>
      <c r="J58" s="290"/>
      <c r="K58" s="290"/>
    </row>
    <row r="59" spans="6:11" x14ac:dyDescent="0.25">
      <c r="F59" s="21" t="s">
        <v>434</v>
      </c>
      <c r="G59" s="290"/>
      <c r="H59" s="21" t="s">
        <v>87</v>
      </c>
      <c r="I59" s="290"/>
      <c r="J59" s="290"/>
      <c r="K59" s="21" t="s">
        <v>442</v>
      </c>
    </row>
    <row r="60" spans="6:11" x14ac:dyDescent="0.25">
      <c r="F60" s="21" t="s">
        <v>436</v>
      </c>
      <c r="G60" s="290"/>
      <c r="H60" s="21" t="s">
        <v>428</v>
      </c>
      <c r="I60" s="290"/>
      <c r="J60" s="290"/>
      <c r="K60" s="21" t="s">
        <v>442</v>
      </c>
    </row>
    <row r="61" spans="6:11" x14ac:dyDescent="0.25">
      <c r="F61" s="21" t="s">
        <v>430</v>
      </c>
      <c r="G61" s="290"/>
      <c r="H61" s="21" t="s">
        <v>431</v>
      </c>
      <c r="I61" s="290"/>
      <c r="J61" s="290"/>
      <c r="K61" s="21" t="s">
        <v>442</v>
      </c>
    </row>
    <row r="63" spans="6:11" x14ac:dyDescent="0.25">
      <c r="F63" s="290"/>
      <c r="G63" s="290"/>
      <c r="H63" s="21" t="s">
        <v>91</v>
      </c>
      <c r="I63" s="290"/>
      <c r="J63" s="290"/>
      <c r="K63" s="290"/>
    </row>
    <row r="64" spans="6:11" x14ac:dyDescent="0.25">
      <c r="F64" s="21" t="s">
        <v>439</v>
      </c>
      <c r="G64" s="290"/>
      <c r="H64" s="21" t="s">
        <v>440</v>
      </c>
      <c r="I64" s="290"/>
      <c r="J64" s="290"/>
      <c r="K64" s="21" t="s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0"/>
  <sheetViews>
    <sheetView workbookViewId="0"/>
  </sheetViews>
  <sheetFormatPr defaultColWidth="8.7109375" defaultRowHeight="15" x14ac:dyDescent="0.25"/>
  <sheetData>
    <row r="1" spans="1:15" x14ac:dyDescent="0.25">
      <c r="A1" s="21" t="s">
        <v>443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x14ac:dyDescent="0.25">
      <c r="A2" s="290"/>
      <c r="B2" s="290"/>
      <c r="C2" s="21" t="s">
        <v>444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x14ac:dyDescent="0.25">
      <c r="A3" s="290"/>
      <c r="B3" s="290"/>
      <c r="C3" s="21" t="s">
        <v>445</v>
      </c>
      <c r="D3" s="21" t="s">
        <v>446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x14ac:dyDescent="0.25">
      <c r="A4" s="290"/>
      <c r="B4" s="290"/>
      <c r="C4" s="21" t="s">
        <v>447</v>
      </c>
      <c r="D4" s="21" t="s">
        <v>448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x14ac:dyDescent="0.25">
      <c r="A5" s="290"/>
      <c r="B5" s="290"/>
      <c r="C5" s="290"/>
      <c r="D5" s="21" t="s">
        <v>449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</row>
    <row r="6" spans="1:15" x14ac:dyDescent="0.25">
      <c r="A6" s="290"/>
      <c r="B6" s="290"/>
      <c r="C6" s="21" t="s">
        <v>8</v>
      </c>
      <c r="D6" s="21" t="s">
        <v>325</v>
      </c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x14ac:dyDescent="0.25">
      <c r="A7" s="290"/>
      <c r="B7" s="290"/>
      <c r="C7" s="21" t="s">
        <v>9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9" spans="1:15" x14ac:dyDescent="0.25">
      <c r="A9" s="290"/>
      <c r="B9" s="290"/>
      <c r="C9" s="21" t="s">
        <v>12</v>
      </c>
      <c r="D9" s="290"/>
      <c r="E9" s="290"/>
      <c r="F9" s="290"/>
      <c r="G9" s="290"/>
      <c r="H9" s="290"/>
      <c r="I9" s="21" t="s">
        <v>13</v>
      </c>
      <c r="J9" s="290"/>
      <c r="K9" s="290"/>
      <c r="L9" s="290"/>
      <c r="M9" s="290"/>
      <c r="N9" s="290"/>
      <c r="O9" s="290"/>
    </row>
    <row r="10" spans="1:15" x14ac:dyDescent="0.25">
      <c r="A10" s="290"/>
      <c r="B10" s="290"/>
      <c r="C10" s="21" t="s">
        <v>14</v>
      </c>
      <c r="D10" s="290"/>
      <c r="E10" s="290"/>
      <c r="F10" s="290"/>
      <c r="G10" s="290"/>
      <c r="H10" s="290"/>
      <c r="I10" s="21" t="s">
        <v>15</v>
      </c>
      <c r="J10" s="290"/>
      <c r="K10" s="290"/>
      <c r="L10" s="290"/>
      <c r="M10" s="290"/>
      <c r="N10" s="290"/>
      <c r="O10" s="290"/>
    </row>
    <row r="11" spans="1:15" x14ac:dyDescent="0.25">
      <c r="A11" s="290"/>
      <c r="B11" s="290"/>
      <c r="C11" s="21" t="s">
        <v>16</v>
      </c>
      <c r="D11" s="290"/>
      <c r="E11" s="290"/>
      <c r="F11" s="290"/>
      <c r="G11" s="290"/>
      <c r="H11" s="290"/>
      <c r="I11" s="21" t="s">
        <v>17</v>
      </c>
      <c r="J11" s="290"/>
      <c r="K11" s="290"/>
      <c r="L11" s="290"/>
      <c r="M11" s="290"/>
      <c r="N11" s="290"/>
      <c r="O11" s="290"/>
    </row>
    <row r="12" spans="1:15" x14ac:dyDescent="0.25">
      <c r="A12" s="290"/>
      <c r="B12" s="290"/>
      <c r="C12" s="21" t="s">
        <v>18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</row>
    <row r="13" spans="1:15" x14ac:dyDescent="0.25">
      <c r="A13" s="290"/>
      <c r="B13" s="290"/>
      <c r="C13" s="21" t="s">
        <v>21</v>
      </c>
      <c r="D13" s="290"/>
      <c r="E13" s="290"/>
      <c r="F13" s="21" t="s">
        <v>25</v>
      </c>
      <c r="G13" s="290"/>
      <c r="H13" s="290"/>
      <c r="I13" s="21" t="s">
        <v>22</v>
      </c>
      <c r="J13" s="290"/>
      <c r="K13" s="290"/>
      <c r="L13" s="290"/>
      <c r="M13" s="290"/>
      <c r="N13" s="290"/>
      <c r="O13" s="21" t="s">
        <v>20</v>
      </c>
    </row>
    <row r="14" spans="1:15" x14ac:dyDescent="0.25">
      <c r="A14" s="290"/>
      <c r="B14" s="290"/>
      <c r="C14" s="21" t="s">
        <v>23</v>
      </c>
      <c r="D14" s="290"/>
      <c r="E14" s="290"/>
      <c r="F14" s="290"/>
      <c r="G14" s="290"/>
      <c r="H14" s="290"/>
      <c r="I14" s="21" t="s">
        <v>24</v>
      </c>
      <c r="J14" s="290"/>
      <c r="K14" s="290"/>
      <c r="L14" s="290"/>
      <c r="M14" s="290"/>
      <c r="N14" s="290"/>
      <c r="O14" s="290"/>
    </row>
    <row r="17" spans="2:14" x14ac:dyDescent="0.25">
      <c r="B17" s="290"/>
      <c r="C17" s="21" t="s">
        <v>26</v>
      </c>
      <c r="D17" s="290"/>
      <c r="E17" s="21" t="s">
        <v>20</v>
      </c>
      <c r="F17" s="290"/>
      <c r="G17" s="290"/>
      <c r="H17" s="21" t="s">
        <v>28</v>
      </c>
      <c r="I17" s="290"/>
      <c r="J17" s="290"/>
      <c r="K17" s="290"/>
      <c r="L17" s="290"/>
      <c r="M17" s="290"/>
      <c r="N17" s="290"/>
    </row>
    <row r="19" spans="2:14" x14ac:dyDescent="0.25"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1" t="s">
        <v>201</v>
      </c>
      <c r="M19" s="21" t="s">
        <v>450</v>
      </c>
      <c r="N19" s="21" t="s">
        <v>451</v>
      </c>
    </row>
    <row r="22" spans="2:14" x14ac:dyDescent="0.25">
      <c r="B22" s="290"/>
      <c r="C22" s="21" t="s">
        <v>334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</row>
    <row r="23" spans="2:14" x14ac:dyDescent="0.25">
      <c r="B23" s="21" t="s">
        <v>36</v>
      </c>
      <c r="C23" s="21" t="s">
        <v>338</v>
      </c>
      <c r="D23" s="290"/>
      <c r="E23" s="290"/>
      <c r="F23" s="21" t="s">
        <v>452</v>
      </c>
      <c r="G23" s="290"/>
      <c r="H23" s="290"/>
      <c r="I23" s="290"/>
      <c r="J23" s="290"/>
      <c r="K23" s="290"/>
      <c r="L23" s="21" t="s">
        <v>453</v>
      </c>
      <c r="M23" s="21" t="s">
        <v>454</v>
      </c>
      <c r="N23" s="21" t="s">
        <v>455</v>
      </c>
    </row>
    <row r="24" spans="2:14" x14ac:dyDescent="0.25">
      <c r="B24" s="21" t="s">
        <v>40</v>
      </c>
      <c r="C24" s="21" t="s">
        <v>343</v>
      </c>
      <c r="D24" s="290"/>
      <c r="E24" s="290"/>
      <c r="F24" s="21" t="s">
        <v>456</v>
      </c>
      <c r="G24" s="290"/>
      <c r="H24" s="290"/>
      <c r="I24" s="290"/>
      <c r="J24" s="290"/>
      <c r="K24" s="290"/>
      <c r="L24" s="21" t="s">
        <v>453</v>
      </c>
      <c r="M24" s="21" t="s">
        <v>457</v>
      </c>
      <c r="N24" s="21" t="s">
        <v>458</v>
      </c>
    </row>
    <row r="25" spans="2:14" x14ac:dyDescent="0.25">
      <c r="B25" s="21" t="s">
        <v>41</v>
      </c>
      <c r="C25" s="21" t="s">
        <v>348</v>
      </c>
      <c r="D25" s="290"/>
      <c r="E25" s="290"/>
      <c r="F25" s="21" t="s">
        <v>459</v>
      </c>
      <c r="G25" s="290"/>
      <c r="H25" s="290"/>
      <c r="I25" s="290"/>
      <c r="J25" s="290"/>
      <c r="K25" s="290"/>
      <c r="L25" s="21" t="s">
        <v>453</v>
      </c>
      <c r="M25" s="21" t="s">
        <v>460</v>
      </c>
      <c r="N25" s="21" t="s">
        <v>461</v>
      </c>
    </row>
    <row r="27" spans="2:14" x14ac:dyDescent="0.25">
      <c r="B27" s="21" t="s">
        <v>352</v>
      </c>
      <c r="C27" s="21" t="s">
        <v>354</v>
      </c>
      <c r="D27" s="290"/>
      <c r="E27" s="290"/>
      <c r="F27" s="21" t="s">
        <v>462</v>
      </c>
      <c r="G27" s="290"/>
      <c r="H27" s="290"/>
      <c r="I27" s="290"/>
      <c r="J27" s="290"/>
      <c r="K27" s="290"/>
      <c r="L27" s="21" t="s">
        <v>453</v>
      </c>
      <c r="M27" s="21" t="s">
        <v>463</v>
      </c>
      <c r="N27" s="21" t="s">
        <v>464</v>
      </c>
    </row>
    <row r="28" spans="2:14" x14ac:dyDescent="0.25">
      <c r="B28" s="21" t="s">
        <v>352</v>
      </c>
      <c r="C28" s="21" t="s">
        <v>358</v>
      </c>
      <c r="D28" s="290"/>
      <c r="E28" s="290"/>
      <c r="F28" s="21" t="s">
        <v>462</v>
      </c>
      <c r="G28" s="290"/>
      <c r="H28" s="290"/>
      <c r="I28" s="290"/>
      <c r="J28" s="290"/>
      <c r="K28" s="290"/>
      <c r="L28" s="21" t="s">
        <v>453</v>
      </c>
      <c r="M28" s="21" t="s">
        <v>465</v>
      </c>
      <c r="N28" s="21" t="s">
        <v>466</v>
      </c>
    </row>
    <row r="29" spans="2:14" x14ac:dyDescent="0.25">
      <c r="B29" s="21" t="s">
        <v>362</v>
      </c>
      <c r="C29" s="21" t="s">
        <v>364</v>
      </c>
      <c r="D29" s="290"/>
      <c r="E29" s="290"/>
      <c r="F29" s="21" t="s">
        <v>467</v>
      </c>
      <c r="G29" s="290"/>
      <c r="H29" s="290"/>
      <c r="I29" s="290"/>
      <c r="J29" s="290"/>
      <c r="K29" s="290"/>
      <c r="L29" s="21" t="s">
        <v>453</v>
      </c>
      <c r="M29" s="21" t="s">
        <v>468</v>
      </c>
      <c r="N29" s="21" t="s">
        <v>469</v>
      </c>
    </row>
    <row r="31" spans="2:14" x14ac:dyDescent="0.25">
      <c r="B31" s="290"/>
      <c r="C31" s="21" t="s">
        <v>369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</row>
    <row r="32" spans="2:14" x14ac:dyDescent="0.25">
      <c r="B32" s="21" t="s">
        <v>46</v>
      </c>
      <c r="C32" s="21" t="s">
        <v>372</v>
      </c>
      <c r="D32" s="290"/>
      <c r="E32" s="290"/>
      <c r="F32" s="21" t="s">
        <v>470</v>
      </c>
      <c r="G32" s="290"/>
      <c r="H32" s="290"/>
      <c r="I32" s="290"/>
      <c r="J32" s="290"/>
      <c r="K32" s="290"/>
      <c r="L32" s="21" t="s">
        <v>453</v>
      </c>
      <c r="M32" s="21" t="s">
        <v>471</v>
      </c>
      <c r="N32" s="21" t="s">
        <v>472</v>
      </c>
    </row>
    <row r="33" spans="2:14" x14ac:dyDescent="0.25">
      <c r="B33" s="21" t="s">
        <v>48</v>
      </c>
      <c r="C33" s="21" t="s">
        <v>378</v>
      </c>
      <c r="D33" s="290"/>
      <c r="E33" s="290"/>
      <c r="F33" s="21" t="s">
        <v>473</v>
      </c>
      <c r="G33" s="290"/>
      <c r="H33" s="290"/>
      <c r="I33" s="290"/>
      <c r="J33" s="290"/>
      <c r="K33" s="290"/>
      <c r="L33" s="21" t="s">
        <v>453</v>
      </c>
      <c r="M33" s="21" t="s">
        <v>474</v>
      </c>
      <c r="N33" s="21" t="s">
        <v>475</v>
      </c>
    </row>
    <row r="34" spans="2:14" x14ac:dyDescent="0.25">
      <c r="B34" s="21" t="s">
        <v>49</v>
      </c>
      <c r="C34" s="21" t="s">
        <v>383</v>
      </c>
      <c r="D34" s="290"/>
      <c r="E34" s="290"/>
      <c r="F34" s="21" t="s">
        <v>476</v>
      </c>
      <c r="G34" s="290"/>
      <c r="H34" s="290"/>
      <c r="I34" s="290"/>
      <c r="J34" s="290"/>
      <c r="K34" s="290"/>
      <c r="L34" s="21" t="s">
        <v>453</v>
      </c>
      <c r="M34" s="21" t="s">
        <v>477</v>
      </c>
      <c r="N34" s="21" t="s">
        <v>478</v>
      </c>
    </row>
    <row r="36" spans="2:14" x14ac:dyDescent="0.25">
      <c r="B36" s="21" t="s">
        <v>50</v>
      </c>
      <c r="C36" s="21" t="s">
        <v>388</v>
      </c>
      <c r="D36" s="290"/>
      <c r="E36" s="290"/>
      <c r="F36" s="21" t="s">
        <v>479</v>
      </c>
      <c r="G36" s="290"/>
      <c r="H36" s="290"/>
      <c r="I36" s="290"/>
      <c r="J36" s="290"/>
      <c r="K36" s="290"/>
      <c r="L36" s="21" t="s">
        <v>453</v>
      </c>
      <c r="M36" s="21" t="s">
        <v>480</v>
      </c>
      <c r="N36" s="21" t="s">
        <v>481</v>
      </c>
    </row>
    <row r="37" spans="2:14" x14ac:dyDescent="0.25">
      <c r="B37" s="21" t="s">
        <v>50</v>
      </c>
      <c r="C37" s="21" t="s">
        <v>392</v>
      </c>
      <c r="D37" s="290"/>
      <c r="E37" s="290"/>
      <c r="F37" s="21" t="s">
        <v>479</v>
      </c>
      <c r="G37" s="290"/>
      <c r="H37" s="290"/>
      <c r="I37" s="290"/>
      <c r="J37" s="290"/>
      <c r="K37" s="290"/>
      <c r="L37" s="21" t="s">
        <v>453</v>
      </c>
      <c r="M37" s="21" t="s">
        <v>482</v>
      </c>
      <c r="N37" s="21" t="s">
        <v>483</v>
      </c>
    </row>
    <row r="38" spans="2:14" x14ac:dyDescent="0.25">
      <c r="B38" s="21" t="s">
        <v>51</v>
      </c>
      <c r="C38" s="21" t="s">
        <v>397</v>
      </c>
      <c r="D38" s="290"/>
      <c r="E38" s="290"/>
      <c r="F38" s="21" t="s">
        <v>467</v>
      </c>
      <c r="G38" s="290"/>
      <c r="H38" s="290"/>
      <c r="I38" s="290"/>
      <c r="J38" s="290"/>
      <c r="K38" s="290"/>
      <c r="L38" s="21" t="s">
        <v>453</v>
      </c>
      <c r="M38" s="21" t="s">
        <v>484</v>
      </c>
      <c r="N38" s="21" t="s">
        <v>485</v>
      </c>
    </row>
    <row r="39" spans="2:14" x14ac:dyDescent="0.25">
      <c r="B39" s="21" t="s">
        <v>52</v>
      </c>
      <c r="C39" s="21" t="s">
        <v>402</v>
      </c>
      <c r="D39" s="290"/>
      <c r="E39" s="290"/>
      <c r="F39" s="290"/>
      <c r="G39" s="290"/>
      <c r="H39" s="290"/>
      <c r="I39" s="290"/>
      <c r="J39" s="290"/>
      <c r="K39" s="290"/>
      <c r="L39" s="21" t="s">
        <v>453</v>
      </c>
      <c r="M39" s="21" t="s">
        <v>486</v>
      </c>
      <c r="N39" s="21" t="s">
        <v>487</v>
      </c>
    </row>
    <row r="41" spans="2:14" x14ac:dyDescent="0.25">
      <c r="B41" s="290"/>
      <c r="C41" s="21" t="s">
        <v>406</v>
      </c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</row>
    <row r="42" spans="2:14" x14ac:dyDescent="0.25">
      <c r="B42" s="21" t="s">
        <v>53</v>
      </c>
      <c r="C42" s="21" t="s">
        <v>408</v>
      </c>
      <c r="D42" s="290"/>
      <c r="E42" s="290"/>
      <c r="F42" s="21" t="s">
        <v>488</v>
      </c>
      <c r="G42" s="290"/>
      <c r="H42" s="290"/>
      <c r="I42" s="290"/>
      <c r="J42" s="290"/>
      <c r="K42" s="290"/>
      <c r="L42" s="21" t="s">
        <v>453</v>
      </c>
      <c r="M42" s="21" t="s">
        <v>489</v>
      </c>
      <c r="N42" s="21" t="s">
        <v>490</v>
      </c>
    </row>
    <row r="44" spans="2:14" x14ac:dyDescent="0.25">
      <c r="B44" s="290"/>
      <c r="C44" s="21" t="s">
        <v>412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</row>
    <row r="45" spans="2:14" x14ac:dyDescent="0.25">
      <c r="B45" s="21" t="s">
        <v>55</v>
      </c>
      <c r="C45" s="21" t="s">
        <v>413</v>
      </c>
      <c r="D45" s="290"/>
      <c r="E45" s="290"/>
      <c r="F45" s="21" t="s">
        <v>491</v>
      </c>
      <c r="G45" s="290"/>
      <c r="H45" s="290"/>
      <c r="I45" s="290"/>
      <c r="J45" s="290"/>
      <c r="K45" s="290"/>
      <c r="L45" s="21" t="s">
        <v>453</v>
      </c>
      <c r="M45" s="21" t="s">
        <v>492</v>
      </c>
      <c r="N45" s="21" t="s">
        <v>493</v>
      </c>
    </row>
    <row r="46" spans="2:14" x14ac:dyDescent="0.25">
      <c r="B46" s="21" t="s">
        <v>56</v>
      </c>
      <c r="C46" s="21" t="s">
        <v>415</v>
      </c>
      <c r="D46" s="290"/>
      <c r="E46" s="290"/>
      <c r="F46" s="21" t="s">
        <v>491</v>
      </c>
      <c r="G46" s="290"/>
      <c r="H46" s="290"/>
      <c r="I46" s="290"/>
      <c r="J46" s="290"/>
      <c r="K46" s="290"/>
      <c r="L46" s="21" t="s">
        <v>453</v>
      </c>
      <c r="M46" s="21" t="s">
        <v>494</v>
      </c>
      <c r="N46" s="21" t="s">
        <v>495</v>
      </c>
    </row>
    <row r="47" spans="2:14" x14ac:dyDescent="0.25">
      <c r="B47" s="21" t="s">
        <v>57</v>
      </c>
      <c r="C47" s="21" t="s">
        <v>417</v>
      </c>
      <c r="D47" s="290"/>
      <c r="E47" s="290"/>
      <c r="F47" s="21" t="s">
        <v>491</v>
      </c>
      <c r="G47" s="290"/>
      <c r="H47" s="290"/>
      <c r="I47" s="290"/>
      <c r="J47" s="290"/>
      <c r="K47" s="290"/>
      <c r="L47" s="21" t="s">
        <v>453</v>
      </c>
      <c r="M47" s="21" t="s">
        <v>496</v>
      </c>
      <c r="N47" s="21" t="s">
        <v>497</v>
      </c>
    </row>
    <row r="49" spans="2:15" x14ac:dyDescent="0.25">
      <c r="B49" s="21" t="s">
        <v>58</v>
      </c>
      <c r="C49" s="21" t="s">
        <v>419</v>
      </c>
      <c r="D49" s="290"/>
      <c r="E49" s="290"/>
      <c r="F49" s="21" t="s">
        <v>498</v>
      </c>
      <c r="G49" s="290"/>
      <c r="H49" s="290"/>
      <c r="I49" s="290"/>
      <c r="J49" s="290"/>
      <c r="K49" s="290"/>
      <c r="L49" s="21" t="s">
        <v>453</v>
      </c>
      <c r="M49" s="21" t="s">
        <v>499</v>
      </c>
      <c r="N49" s="21" t="s">
        <v>500</v>
      </c>
      <c r="O49" s="290"/>
    </row>
    <row r="52" spans="2:15" x14ac:dyDescent="0.25">
      <c r="B52" s="290"/>
      <c r="C52" s="290"/>
      <c r="D52" s="290"/>
      <c r="E52" s="290"/>
      <c r="F52" s="290"/>
      <c r="G52" s="290"/>
      <c r="H52" s="290"/>
      <c r="I52" s="290"/>
      <c r="J52" s="290"/>
      <c r="K52" s="21" t="s">
        <v>106</v>
      </c>
      <c r="L52" s="21" t="s">
        <v>158</v>
      </c>
      <c r="M52" s="290"/>
      <c r="N52" s="21" t="s">
        <v>501</v>
      </c>
      <c r="O52" s="21" t="s">
        <v>502</v>
      </c>
    </row>
    <row r="53" spans="2:15" x14ac:dyDescent="0.25">
      <c r="B53" s="290"/>
      <c r="C53" s="21" t="s">
        <v>70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</row>
    <row r="54" spans="2:15" x14ac:dyDescent="0.25">
      <c r="B54" s="290"/>
      <c r="C54" s="21" t="s">
        <v>503</v>
      </c>
      <c r="D54" s="290"/>
      <c r="E54" s="290"/>
      <c r="F54" s="290"/>
      <c r="G54" s="290"/>
      <c r="H54" s="290"/>
      <c r="I54" s="290"/>
      <c r="J54" s="290"/>
      <c r="K54" s="21" t="s">
        <v>504</v>
      </c>
      <c r="L54" s="21" t="s">
        <v>505</v>
      </c>
      <c r="M54" s="21" t="s">
        <v>506</v>
      </c>
      <c r="N54" s="21" t="s">
        <v>507</v>
      </c>
      <c r="O54" s="21" t="s">
        <v>502</v>
      </c>
    </row>
    <row r="56" spans="2:15" x14ac:dyDescent="0.25">
      <c r="B56" s="290"/>
      <c r="C56" s="21" t="s">
        <v>75</v>
      </c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</row>
    <row r="58" spans="2:15" x14ac:dyDescent="0.25">
      <c r="B58" s="290"/>
      <c r="C58" s="21" t="s">
        <v>304</v>
      </c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</row>
    <row r="59" spans="2:15" x14ac:dyDescent="0.25">
      <c r="B59" s="290"/>
      <c r="C59" s="21" t="s">
        <v>77</v>
      </c>
      <c r="D59" s="290"/>
      <c r="E59" s="290"/>
      <c r="F59" s="290"/>
      <c r="G59" s="290"/>
      <c r="H59" s="290"/>
      <c r="I59" s="290"/>
      <c r="J59" s="290"/>
      <c r="K59" s="290"/>
      <c r="L59" s="21" t="s">
        <v>453</v>
      </c>
      <c r="M59" s="21" t="s">
        <v>508</v>
      </c>
      <c r="N59" s="21" t="s">
        <v>509</v>
      </c>
      <c r="O59" s="290"/>
    </row>
    <row r="60" spans="2:15" x14ac:dyDescent="0.25">
      <c r="B60" s="290"/>
      <c r="C60" s="21" t="s">
        <v>78</v>
      </c>
      <c r="D60" s="290"/>
      <c r="E60" s="290"/>
      <c r="F60" s="290"/>
      <c r="G60" s="290"/>
      <c r="H60" s="290"/>
      <c r="I60" s="290"/>
      <c r="J60" s="290"/>
      <c r="K60" s="290"/>
      <c r="L60" s="21" t="s">
        <v>453</v>
      </c>
      <c r="M60" s="21" t="s">
        <v>510</v>
      </c>
      <c r="N60" s="21" t="s">
        <v>511</v>
      </c>
      <c r="O60" s="290"/>
    </row>
    <row r="62" spans="2:15" x14ac:dyDescent="0.25">
      <c r="B62" s="290"/>
      <c r="C62" s="21" t="s">
        <v>86</v>
      </c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</row>
    <row r="63" spans="2:15" x14ac:dyDescent="0.25">
      <c r="B63" s="290"/>
      <c r="C63" s="21" t="s">
        <v>87</v>
      </c>
      <c r="D63" s="290"/>
      <c r="E63" s="290"/>
      <c r="F63" s="21" t="s">
        <v>88</v>
      </c>
      <c r="G63" s="290"/>
      <c r="H63" s="290"/>
      <c r="I63" s="290"/>
      <c r="J63" s="290"/>
      <c r="K63" s="290"/>
      <c r="L63" s="21" t="s">
        <v>453</v>
      </c>
      <c r="M63" s="21" t="s">
        <v>512</v>
      </c>
      <c r="N63" s="21" t="s">
        <v>513</v>
      </c>
      <c r="O63" s="290"/>
    </row>
    <row r="64" spans="2:15" x14ac:dyDescent="0.25">
      <c r="B64" s="290"/>
      <c r="C64" s="21" t="s">
        <v>428</v>
      </c>
      <c r="D64" s="290"/>
      <c r="E64" s="290"/>
      <c r="F64" s="21" t="s">
        <v>514</v>
      </c>
      <c r="G64" s="290"/>
      <c r="H64" s="290"/>
      <c r="I64" s="290"/>
      <c r="J64" s="290"/>
      <c r="K64" s="290"/>
      <c r="L64" s="21" t="s">
        <v>453</v>
      </c>
      <c r="M64" s="21" t="s">
        <v>515</v>
      </c>
      <c r="N64" s="21" t="s">
        <v>516</v>
      </c>
      <c r="O64" s="290"/>
    </row>
    <row r="65" spans="3:15" x14ac:dyDescent="0.25">
      <c r="C65" s="21" t="s">
        <v>517</v>
      </c>
      <c r="D65" s="290"/>
      <c r="E65" s="290"/>
      <c r="F65" s="21" t="s">
        <v>90</v>
      </c>
      <c r="G65" s="290"/>
      <c r="H65" s="290"/>
      <c r="I65" s="290"/>
      <c r="J65" s="290"/>
      <c r="K65" s="290"/>
      <c r="L65" s="21" t="s">
        <v>453</v>
      </c>
      <c r="M65" s="21" t="s">
        <v>518</v>
      </c>
      <c r="N65" s="21" t="s">
        <v>519</v>
      </c>
      <c r="O65" s="290"/>
    </row>
    <row r="67" spans="3:15" x14ac:dyDescent="0.25">
      <c r="C67" s="21" t="s">
        <v>433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</row>
    <row r="68" spans="3:15" x14ac:dyDescent="0.25">
      <c r="C68" s="21" t="s">
        <v>87</v>
      </c>
      <c r="D68" s="290"/>
      <c r="E68" s="290"/>
      <c r="F68" s="21" t="s">
        <v>520</v>
      </c>
      <c r="G68" s="290"/>
      <c r="H68" s="290"/>
      <c r="I68" s="290"/>
      <c r="J68" s="290"/>
      <c r="K68" s="290"/>
      <c r="L68" s="21" t="s">
        <v>453</v>
      </c>
      <c r="M68" s="21" t="s">
        <v>521</v>
      </c>
      <c r="N68" s="21" t="s">
        <v>522</v>
      </c>
      <c r="O68" s="290"/>
    </row>
    <row r="69" spans="3:15" x14ac:dyDescent="0.25">
      <c r="C69" s="21" t="s">
        <v>428</v>
      </c>
      <c r="D69" s="290"/>
      <c r="E69" s="290"/>
      <c r="F69" s="21" t="s">
        <v>514</v>
      </c>
      <c r="G69" s="290"/>
      <c r="H69" s="290"/>
      <c r="I69" s="290"/>
      <c r="J69" s="290"/>
      <c r="K69" s="290"/>
      <c r="L69" s="21" t="s">
        <v>453</v>
      </c>
      <c r="M69" s="21" t="s">
        <v>523</v>
      </c>
      <c r="N69" s="21" t="s">
        <v>524</v>
      </c>
      <c r="O69" s="290"/>
    </row>
    <row r="70" spans="3:15" x14ac:dyDescent="0.25">
      <c r="C70" s="21" t="s">
        <v>517</v>
      </c>
      <c r="D70" s="290"/>
      <c r="E70" s="290"/>
      <c r="F70" s="21" t="s">
        <v>90</v>
      </c>
      <c r="G70" s="290"/>
      <c r="H70" s="290"/>
      <c r="I70" s="290"/>
      <c r="J70" s="290"/>
      <c r="K70" s="290"/>
      <c r="L70" s="21" t="s">
        <v>453</v>
      </c>
      <c r="M70" s="21" t="s">
        <v>525</v>
      </c>
      <c r="N70" s="21" t="s">
        <v>526</v>
      </c>
      <c r="O70" s="290"/>
    </row>
    <row r="72" spans="3:15" x14ac:dyDescent="0.25">
      <c r="C72" s="21" t="s">
        <v>91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</row>
    <row r="73" spans="3:15" x14ac:dyDescent="0.25">
      <c r="C73" s="21" t="s">
        <v>440</v>
      </c>
      <c r="D73" s="290"/>
      <c r="E73" s="290"/>
      <c r="F73" s="21" t="s">
        <v>527</v>
      </c>
      <c r="G73" s="290"/>
      <c r="H73" s="290"/>
      <c r="I73" s="290"/>
      <c r="J73" s="290"/>
      <c r="K73" s="290"/>
      <c r="L73" s="21" t="s">
        <v>453</v>
      </c>
      <c r="M73" s="21" t="s">
        <v>528</v>
      </c>
      <c r="N73" s="21" t="s">
        <v>529</v>
      </c>
      <c r="O73" s="290"/>
    </row>
    <row r="75" spans="3:15" x14ac:dyDescent="0.25">
      <c r="C75" s="290"/>
      <c r="D75" s="290"/>
      <c r="E75" s="290"/>
      <c r="F75" s="290"/>
      <c r="G75" s="290"/>
      <c r="H75" s="290"/>
      <c r="I75" s="290"/>
      <c r="J75" s="290"/>
      <c r="K75" s="21" t="s">
        <v>97</v>
      </c>
      <c r="L75" s="21" t="s">
        <v>158</v>
      </c>
      <c r="M75" s="290"/>
      <c r="N75" s="21" t="s">
        <v>530</v>
      </c>
      <c r="O75" s="21" t="s">
        <v>502</v>
      </c>
    </row>
    <row r="77" spans="3:15" x14ac:dyDescent="0.25"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1" t="s">
        <v>531</v>
      </c>
      <c r="N77" s="21" t="s">
        <v>532</v>
      </c>
      <c r="O77" s="21" t="s">
        <v>502</v>
      </c>
    </row>
    <row r="79" spans="3:15" x14ac:dyDescent="0.25">
      <c r="C79" s="21" t="s">
        <v>533</v>
      </c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</row>
    <row r="80" spans="3:15" x14ac:dyDescent="0.25">
      <c r="C80" s="21" t="s">
        <v>534</v>
      </c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 1 0 . 5   ( B u i l d   4 3 4 6 . 3 ) 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 O r d e r   F o r m   -   P e r p e t u a l 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 O r d e r   F o r m   -   S u b s c r i p t i o n 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 O r d e r   F o r m   -   S a a S 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 L i c e n s e   S e t u p 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 S e t u p 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 P r i c e s 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 B u n d l e   P r i c e   C a l c 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 A d d - O n   P r i c e   C a l c 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 S h e e t 1 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 S h e e t 2 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 S h e e t 3 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 S h e e t 4 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 S h e e t 6 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 S h e e t 1 3 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 S h e e t 1 4 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 S h e e t 1 5 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f4b26c4-122a-4216-9052-06056fc8fe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DDC922751614BA10F5360E09F9833" ma:contentTypeVersion="16" ma:contentTypeDescription="Create a new document." ma:contentTypeScope="" ma:versionID="19681d090d0c8aa24f84d4625a5e61d9">
  <xsd:schema xmlns:xsd="http://www.w3.org/2001/XMLSchema" xmlns:xs="http://www.w3.org/2001/XMLSchema" xmlns:p="http://schemas.microsoft.com/office/2006/metadata/properties" xmlns:ns3="1f4b26c4-122a-4216-9052-06056fc8fed9" xmlns:ns4="b3e74240-2b8a-4f00-885c-1673f8967a18" targetNamespace="http://schemas.microsoft.com/office/2006/metadata/properties" ma:root="true" ma:fieldsID="5e5b0edd4fe6a2776e6e226587c66ed4" ns3:_="" ns4:_="">
    <xsd:import namespace="1f4b26c4-122a-4216-9052-06056fc8fed9"/>
    <xsd:import namespace="b3e74240-2b8a-4f00-885c-1673f8967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b26c4-122a-4216-9052-06056fc8f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74240-2b8a-4f00-885c-1673f8967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CA594-EAE1-431B-9DB3-52A7C648367A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customXml/itemProps2.xml><?xml version="1.0" encoding="utf-8"?>
<ds:datastoreItem xmlns:ds="http://schemas.openxmlformats.org/officeDocument/2006/customXml" ds:itemID="{4DDF2153-B41B-4F2E-A60D-9999C865768C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b3e74240-2b8a-4f00-885c-1673f8967a18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f4b26c4-122a-4216-9052-06056fc8fed9"/>
  </ds:schemaRefs>
</ds:datastoreItem>
</file>

<file path=customXml/itemProps3.xml><?xml version="1.0" encoding="utf-8"?>
<ds:datastoreItem xmlns:ds="http://schemas.openxmlformats.org/officeDocument/2006/customXml" ds:itemID="{E53B2878-15E8-4CA9-A77E-7C5504AF7D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DDC1863-ED98-4705-81FA-5F707EDE9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4b26c4-122a-4216-9052-06056fc8fed9"/>
    <ds:schemaRef ds:uri="b3e74240-2b8a-4f00-885c-1673f8967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Order Form - Perpetual</vt:lpstr>
      <vt:lpstr>Order Form - Subscription</vt:lpstr>
      <vt:lpstr>Order Form - SaaS</vt:lpstr>
      <vt:lpstr>License Setup</vt:lpstr>
      <vt:lpstr>Setup</vt:lpstr>
      <vt:lpstr>Prices</vt:lpstr>
      <vt:lpstr>'License Setup'!Print_Area</vt:lpstr>
      <vt:lpstr>Prices!Print_Area</vt:lpstr>
      <vt:lpstr>Prices!Print_Titles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J. Stokwitz</dc:creator>
  <cp:keywords/>
  <dc:description/>
  <cp:lastModifiedBy>Alex Williams</cp:lastModifiedBy>
  <cp:revision/>
  <dcterms:created xsi:type="dcterms:W3CDTF">2019-04-02T19:17:24Z</dcterms:created>
  <dcterms:modified xsi:type="dcterms:W3CDTF">2023-10-17T09:24:19Z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0x0101000B3DDC922751614BA10F5360E09F9833</vt:lpwstr>
  </property>
  <property fmtid="{D5CDD505-2E9C-101B-9397-08002B2CF9AE}" pid="4" name="Jet Reports Design Mode Active">
    <vt:bool>false</vt:bool>
  </property>
  <property fmtid="{D5CDD505-2E9C-101B-9397-08002B2CF9AE}" pid="5" name="AuthorIds_UIVersion_2560">
    <vt:lpwstr>12</vt:lpwstr>
  </property>
  <property fmtid="{D5CDD505-2E9C-101B-9397-08002B2CF9AE}" pid="6" name="AuthorIds_UIVersion_512">
    <vt:lpwstr>12</vt:lpwstr>
  </property>
  <property fmtid="{D5CDD505-2E9C-101B-9397-08002B2CF9AE}" pid="7" name="Tags">
    <vt:lpwstr/>
  </property>
  <property fmtid="{D5CDD505-2E9C-101B-9397-08002B2CF9AE}" pid="8" name="MediaServiceImageTags">
    <vt:lpwstr/>
  </property>
  <property fmtid="{D5CDD505-2E9C-101B-9397-08002B2CF9AE}" pid="9" name="Longview.Workbook">
    <vt:lpwstr>{4B3CA594-EAE1-431B-9DB3-52A7C648367A}</vt:lpwstr>
  </property>
</Properties>
</file>